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15" windowWidth="12120" windowHeight="8340" tabRatio="888" activeTab="3"/>
  </bookViews>
  <sheets>
    <sheet name="DISTRITO PRINCIPAL" sheetId="1" r:id="rId1"/>
    <sheet name="PRES. KENNEDY" sheetId="2" r:id="rId2"/>
    <sheet name="TOTAL" sheetId="3" r:id="rId3"/>
    <sheet name="A2" sheetId="4" r:id="rId4"/>
    <sheet name="Plan1" sheetId="5" r:id="rId5"/>
  </sheets>
  <externalReferences>
    <externalReference r:id="rId8"/>
  </externalReferences>
  <definedNames>
    <definedName name="_xlnm.Print_Area" localSheetId="3">'A2'!$A$1:$P$22</definedName>
    <definedName name="_xlnm.Print_Area" localSheetId="0">'DISTRITO PRINCIPAL'!$A$1:$I$71</definedName>
    <definedName name="_xlnm.Print_Area" localSheetId="1">'PRES. KENNEDY'!$A$1:$I$70</definedName>
    <definedName name="_xlnm.Print_Area" localSheetId="2">'TOTAL'!$A$1:$I$74</definedName>
    <definedName name="Texto1" localSheetId="0">'DISTRITO PRINCIPAL'!#REF!</definedName>
    <definedName name="Texto1" localSheetId="1">'PRES. KENNEDY'!#REF!</definedName>
    <definedName name="Texto1" localSheetId="2">'TOTAL'!#REF!</definedName>
    <definedName name="Texto10" localSheetId="0">'DISTRITO PRINCIPAL'!#REF!</definedName>
    <definedName name="Texto10" localSheetId="1">'PRES. KENNEDY'!#REF!</definedName>
    <definedName name="Texto10" localSheetId="2">'TOTAL'!#REF!</definedName>
    <definedName name="Texto12" localSheetId="0">'DISTRITO PRINCIPAL'!#REF!</definedName>
    <definedName name="Texto12" localSheetId="1">'PRES. KENNEDY'!#REF!</definedName>
    <definedName name="Texto12" localSheetId="2">'TOTAL'!#REF!</definedName>
    <definedName name="Texto13" localSheetId="0">'DISTRITO PRINCIPAL'!#REF!</definedName>
    <definedName name="Texto13" localSheetId="1">'PRES. KENNEDY'!#REF!</definedName>
    <definedName name="Texto13" localSheetId="2">'TOTAL'!#REF!</definedName>
    <definedName name="Texto14" localSheetId="0">'DISTRITO PRINCIPAL'!#REF!</definedName>
    <definedName name="Texto14" localSheetId="1">'PRES. KENNEDY'!#REF!</definedName>
    <definedName name="Texto14" localSheetId="2">'TOTAL'!#REF!</definedName>
    <definedName name="Texto15" localSheetId="0">'DISTRITO PRINCIPAL'!#REF!</definedName>
    <definedName name="Texto15" localSheetId="1">'PRES. KENNEDY'!#REF!</definedName>
    <definedName name="Texto15" localSheetId="2">'TOTAL'!#REF!</definedName>
    <definedName name="Texto16" localSheetId="0">'DISTRITO PRINCIPAL'!$A$51</definedName>
    <definedName name="Texto16" localSheetId="1">'PRES. KENNEDY'!$A$50</definedName>
    <definedName name="Texto16" localSheetId="2">'TOTAL'!$A$54</definedName>
    <definedName name="Texto2" localSheetId="0">'DISTRITO PRINCIPAL'!#REF!</definedName>
    <definedName name="Texto2" localSheetId="1">'PRES. KENNEDY'!#REF!</definedName>
    <definedName name="Texto2" localSheetId="2">'TOTAL'!#REF!</definedName>
    <definedName name="Texto3" localSheetId="0">'DISTRITO PRINCIPAL'!$I$3</definedName>
    <definedName name="Texto3" localSheetId="1">'PRES. KENNEDY'!$I$3</definedName>
    <definedName name="Texto3" localSheetId="2">'TOTAL'!$I$3</definedName>
    <definedName name="Texto4" localSheetId="0">'DISTRITO PRINCIPAL'!$A$5</definedName>
    <definedName name="Texto4" localSheetId="1">'PRES. KENNEDY'!$A$5</definedName>
    <definedName name="Texto4" localSheetId="2">'TOTAL'!$A$5</definedName>
    <definedName name="Texto42" localSheetId="0">'DISTRITO PRINCIPAL'!#REF!</definedName>
    <definedName name="Texto42" localSheetId="1">'PRES. KENNEDY'!#REF!</definedName>
    <definedName name="Texto42" localSheetId="2">'TOTAL'!#REF!</definedName>
    <definedName name="Texto43" localSheetId="0">'DISTRITO PRINCIPAL'!#REF!</definedName>
    <definedName name="Texto43" localSheetId="1">'PRES. KENNEDY'!#REF!</definedName>
    <definedName name="Texto43" localSheetId="2">'TOTAL'!#REF!</definedName>
    <definedName name="Texto5" localSheetId="0">'DISTRITO PRINCIPAL'!$G$5</definedName>
    <definedName name="Texto5" localSheetId="1">'PRES. KENNEDY'!$G$5</definedName>
    <definedName name="Texto5" localSheetId="2">'TOTAL'!$G$5</definedName>
    <definedName name="Texto7" localSheetId="0">'DISTRITO PRINCIPAL'!#REF!</definedName>
    <definedName name="Texto7" localSheetId="1">'PRES. KENNEDY'!#REF!</definedName>
    <definedName name="Texto7" localSheetId="2">'TOTAL'!#REF!</definedName>
    <definedName name="Texto8" localSheetId="0">'DISTRITO PRINCIPAL'!#REF!</definedName>
    <definedName name="Texto8" localSheetId="1">'PRES. KENNEDY'!#REF!</definedName>
    <definedName name="Texto8" localSheetId="2">'TOTAL'!#REF!</definedName>
    <definedName name="Texto9" localSheetId="0">'DISTRITO PRINCIPAL'!#REF!</definedName>
    <definedName name="Texto9" localSheetId="1">'PRES. KENNEDY'!#REF!</definedName>
    <definedName name="Texto9" localSheetId="2">'TOTAL'!#REF!</definedName>
  </definedNames>
  <calcPr fullCalcOnLoad="1"/>
</workbook>
</file>

<file path=xl/sharedStrings.xml><?xml version="1.0" encoding="utf-8"?>
<sst xmlns="http://schemas.openxmlformats.org/spreadsheetml/2006/main" count="559" uniqueCount="181">
  <si>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</si>
  <si>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</si>
  <si>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</si>
  <si>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</si>
  <si>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</si>
  <si>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</si>
  <si>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</si>
  <si>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</si>
  <si>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</si>
  <si>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</si>
  <si>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t>Observações:</t>
  </si>
  <si>
    <t>3 - A parcela de Benefícios e Despesas Indiretas (BDI) não poderá ser superior ao divulgado pelo Departamento Estadual de Infraestrutura (DEINFRA).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</si>
  <si>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</si>
  <si>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 xml:space="preserve">CÓDIGO (SINAPI / SICRO) 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</si>
  <si>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</si>
  <si>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</si>
  <si>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</si>
  <si>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</si>
  <si>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</si>
  <si>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PREÇO UNITÁRIO</t>
  </si>
  <si>
    <t>SERVIÇOS INICIAIS E TERRAPLENAGEM</t>
  </si>
  <si>
    <t>1.1</t>
  </si>
  <si>
    <t>74209/001</t>
  </si>
  <si>
    <t>Placa de obra modelo convênio</t>
  </si>
  <si>
    <t>m²</t>
  </si>
  <si>
    <t>2.1</t>
  </si>
  <si>
    <t>Regularização do sub-leito c/ compactação</t>
  </si>
  <si>
    <t>2.2</t>
  </si>
  <si>
    <t>2.3</t>
  </si>
  <si>
    <t>m³</t>
  </si>
  <si>
    <t>PAVIMENTAÇÃO C.A.U.Q.</t>
  </si>
  <si>
    <t>3.1</t>
  </si>
  <si>
    <t>3.2</t>
  </si>
  <si>
    <t>73817/002</t>
  </si>
  <si>
    <t>3.3</t>
  </si>
  <si>
    <t>3.4</t>
  </si>
  <si>
    <t>3.5</t>
  </si>
  <si>
    <t>3.6</t>
  </si>
  <si>
    <t>ton</t>
  </si>
  <si>
    <t>4.1</t>
  </si>
  <si>
    <t>DRENAGEM PLUVIAL</t>
  </si>
  <si>
    <t>5.1</t>
  </si>
  <si>
    <t>5.2</t>
  </si>
  <si>
    <t>Fornecimento de Boca de Lobo</t>
  </si>
  <si>
    <t>Unid.</t>
  </si>
  <si>
    <t>5.3</t>
  </si>
  <si>
    <t>m</t>
  </si>
  <si>
    <t>Forn. assen. e rejunte de galeria pluvial c. tubos simpl. de conc. 400mm</t>
  </si>
  <si>
    <t>Reaterro de valas (material drenante brita nº 2)</t>
  </si>
  <si>
    <t>MEIO-FIOS</t>
  </si>
  <si>
    <t>6.1</t>
  </si>
  <si>
    <t>SINALIZAÇÃO VERTICAL E HORIZONTAL</t>
  </si>
  <si>
    <t>Placas de Identificação do nome da Rua</t>
  </si>
  <si>
    <t>PAVIMENTAÇÃO PASSEIOS</t>
  </si>
  <si>
    <t>73818/001</t>
  </si>
  <si>
    <t>Lastro de pedrisco 5,00cm</t>
  </si>
  <si>
    <t>PAVIMENTAÇÃO EM ASFALTO C.A.U.Q.</t>
  </si>
  <si>
    <t>01</t>
  </si>
  <si>
    <r>
      <t xml:space="preserve">NOME: ANA JÚLIA UNGERICHT </t>
    </r>
    <r>
      <rPr>
        <sz val="10"/>
        <color indexed="8"/>
        <rFont val="Arial"/>
        <family val="2"/>
      </rPr>
      <t>     </t>
    </r>
  </si>
  <si>
    <t>73916/002</t>
  </si>
  <si>
    <t>Piso em concreto e=7cm</t>
  </si>
  <si>
    <t>73892/001</t>
  </si>
  <si>
    <t xml:space="preserve">Placas de regulamentação e advertencia </t>
  </si>
  <si>
    <t>Fornecimento de Boca de BSTC (bueiro greide)</t>
  </si>
  <si>
    <t>73856/002</t>
  </si>
  <si>
    <t>Regularização e compactação para passeio</t>
  </si>
  <si>
    <t>2.4</t>
  </si>
  <si>
    <t>MUNICÍPIO: OURO-SC</t>
  </si>
  <si>
    <t>Nº CREA / SC : 105.295-8</t>
  </si>
  <si>
    <t>RUAS DO DISTRITO SANTA LÚCIA ( RUA PRINCIPAL)</t>
  </si>
  <si>
    <t>RUA PRESIDENTE KENNEDY</t>
  </si>
  <si>
    <t>2</t>
  </si>
  <si>
    <t>2.5</t>
  </si>
  <si>
    <t>2.6</t>
  </si>
  <si>
    <t>3</t>
  </si>
  <si>
    <t>3.7</t>
  </si>
  <si>
    <t>4</t>
  </si>
  <si>
    <t>5</t>
  </si>
  <si>
    <t>6</t>
  </si>
  <si>
    <t>6.2</t>
  </si>
  <si>
    <t>6.3</t>
  </si>
  <si>
    <t>6.4</t>
  </si>
  <si>
    <t>6.5</t>
  </si>
  <si>
    <t>RUAS DO FUNDAM</t>
  </si>
  <si>
    <t>PLANILHA   A 2</t>
  </si>
  <si>
    <t>PLANILHA DE CRONOGRAMA FÍSICO-FINANCEIRO - MODELO</t>
  </si>
  <si>
    <t>LOCALIZAÇÃO: RUAS DIVERSAS FUNDAM</t>
  </si>
  <si>
    <t>PERÍODO</t>
  </si>
  <si>
    <t>TOTAL</t>
  </si>
  <si>
    <t>Etapa 01</t>
  </si>
  <si>
    <t>Etapa 02</t>
  </si>
  <si>
    <t>Etapa 03</t>
  </si>
  <si>
    <t>Etapa 04</t>
  </si>
  <si>
    <t>Etapa 05</t>
  </si>
  <si>
    <t>R$</t>
  </si>
  <si>
    <t>%</t>
  </si>
  <si>
    <t>1</t>
  </si>
  <si>
    <t>TOTAL NO MÊS (SIMPLES)</t>
  </si>
  <si>
    <t>TOTAL NO MÊS (ACUMULADO)</t>
  </si>
  <si>
    <t>NOME E Nº CREA DO RESPONSÁVEL TÉCNICO:                          ANA JÚLIA UNGERICHT - CREA/SC 105.295-8 -                    ENGENHEIRA CIVIL - AMMOC</t>
  </si>
  <si>
    <t>ASSINATURA:</t>
  </si>
  <si>
    <t>1 - Para obras e serviços de engenharia poderão ser previstas ATÉ 5 (cinco) etapas para execução do cronograma e desembolso.</t>
  </si>
  <si>
    <t>2 - Deve-se incluir quantas linhas forem necessárias.</t>
  </si>
  <si>
    <t>Periodicidade das Estapas: 2 MESES</t>
  </si>
  <si>
    <t>MUNICÍPIO:OURO - SC</t>
  </si>
  <si>
    <t>PROJETO: PAVIMENTAÇÃO EM CAUQ</t>
  </si>
  <si>
    <t>Faixa contínuas (eixos e bordos), e=10cm e faixa segurança p. pedestres</t>
  </si>
  <si>
    <t>Sub-Base (esp=18cm c/ rachão) 100% PI</t>
  </si>
  <si>
    <t>72855</t>
  </si>
  <si>
    <t>Transporte rachão caminhão bascul. 6,0m³ DMT 800m a 1.000m</t>
  </si>
  <si>
    <t xml:space="preserve">Base (esp=12cm c/ brita graduada para travamento) </t>
  </si>
  <si>
    <t>Transporte brita graduada caminhão bascul. 6,0m³ DMT 800m a 1.000m</t>
  </si>
  <si>
    <t>2.7</t>
  </si>
  <si>
    <t>Transporte de material betuminoso p/ imprimação densidade 1,2g/cm³</t>
  </si>
  <si>
    <t>t.km</t>
  </si>
  <si>
    <t>1A0010200</t>
  </si>
  <si>
    <t>2.9</t>
  </si>
  <si>
    <t>2.11</t>
  </si>
  <si>
    <t>Transporte local CAUQ com DMT = 30 KM</t>
  </si>
  <si>
    <t>1A0000204</t>
  </si>
  <si>
    <t>2.8</t>
  </si>
  <si>
    <t>2.10</t>
  </si>
  <si>
    <t>Escavação carga transp. material de 2ª categoria DMT 800 m a 1000 m</t>
  </si>
  <si>
    <t>2S0110106</t>
  </si>
  <si>
    <t>73730</t>
  </si>
  <si>
    <t>Assentamento rejunte de galeria pluvial c. tubos simpl. de conc. 300mm</t>
  </si>
  <si>
    <t>Fornecimento de galeria pluvial c. tubos simpl. de conc. 300 mm</t>
  </si>
  <si>
    <t>7790</t>
  </si>
  <si>
    <t>73724</t>
  </si>
  <si>
    <t>7785</t>
  </si>
  <si>
    <t>Assentamento rejunte de galeria pluvial c. tubos simpl. de conc. 400mm</t>
  </si>
  <si>
    <t>Transp. material drenante caminhão bascul. 6,0m³ DMT 800m a 1.000m</t>
  </si>
  <si>
    <t>3.8</t>
  </si>
  <si>
    <t>4S0620002</t>
  </si>
  <si>
    <t>72947</t>
  </si>
  <si>
    <t>72961</t>
  </si>
  <si>
    <t xml:space="preserve"> </t>
  </si>
  <si>
    <t xml:space="preserve">Orç. Anexo </t>
  </si>
  <si>
    <t>Fornecimento de galeria pluvial c. tubos simpl. de conc. 600 mm</t>
  </si>
  <si>
    <t>Assentamento rejunte de galeria pluvial c. tubos simpl. de conc. 600mm</t>
  </si>
  <si>
    <t>7793</t>
  </si>
  <si>
    <t>73722</t>
  </si>
  <si>
    <t>73710</t>
  </si>
  <si>
    <t>72945</t>
  </si>
  <si>
    <t>72942</t>
  </si>
  <si>
    <t>72965</t>
  </si>
  <si>
    <t>Imprimação com CM-30; taxa de 1,2 L/ m²</t>
  </si>
  <si>
    <t xml:space="preserve">Imprimação com CM-30; taxa de 1,2 L/ m² </t>
  </si>
  <si>
    <t>Meio-fio em concreto FCK=15 MPa 20x10x15cm - moldado in-loco</t>
  </si>
  <si>
    <t>Fornecimento e execução  CAUQ e=4,00cm, Capa</t>
  </si>
  <si>
    <t>02</t>
  </si>
  <si>
    <t>03</t>
  </si>
  <si>
    <t>FOLHA Nº 04</t>
  </si>
  <si>
    <t>PLANILHA DE ORÇAMENTO PARA OBRAS E SERVIÇOS DE ENGENHARIA</t>
  </si>
  <si>
    <t xml:space="preserve">PLANILHA DE ORÇAMENTO PARA OBRAS E SERVIÇOS DE ENGENHARIA </t>
  </si>
  <si>
    <t>83668</t>
  </si>
  <si>
    <t>73789/002 eq. pela área em m²</t>
  </si>
  <si>
    <t>73789/002  eq. pela área em m²</t>
  </si>
  <si>
    <t>Transporte material betuminoso pintura de ligação densidade 1,0g/cm³</t>
  </si>
  <si>
    <t>Meio-fio em concreto para passeio 15x30cm  - moldado in-loco</t>
  </si>
  <si>
    <t xml:space="preserve">Meio-fio em concreto para passeio 15x30cm - moldado in-loco </t>
  </si>
  <si>
    <t>6.6</t>
  </si>
  <si>
    <t>Lajota conc. convencional (incl. materiais e mão de obra p. assent.)</t>
  </si>
  <si>
    <t>Lajota conc.  podotátil (incl. materiais e mão de obra p. assent.)</t>
  </si>
  <si>
    <t>Lajota conc. podotátil (incl. materiais e mão de obra p. assent.)</t>
  </si>
  <si>
    <t>5.4</t>
  </si>
  <si>
    <t>7701</t>
  </si>
  <si>
    <t>Tubo aço galv c/ costura DIN 2440/NBR 5580 classe média DN 2.1/2" (65mm) E=3,65mm - M 53,31
6,51kg/m</t>
  </si>
  <si>
    <t>Data de referência dos custos: SINAPI - JANEIRO 2015/ SICRO - NOVEMBRO 2014</t>
  </si>
  <si>
    <t>DATA: 27/02/2015</t>
  </si>
  <si>
    <t>27/02/2014</t>
  </si>
  <si>
    <t>Forn. e exe. de pintura de ligação com RR-1C</t>
  </si>
  <si>
    <t>3.9</t>
  </si>
  <si>
    <t>73932/001</t>
  </si>
  <si>
    <t>Grade de ferro barra chata</t>
  </si>
  <si>
    <t>83659</t>
  </si>
  <si>
    <t>3.10</t>
  </si>
  <si>
    <t>3.11</t>
  </si>
  <si>
    <t>3.12</t>
  </si>
  <si>
    <t>DATA: 27/02/2015</t>
  </si>
  <si>
    <t>DATA DO ORÇAMENTO:                                                    27/02/2015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</si>
</sst>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[$-416]dddd\,\ d&quot; de &quot;mmmm&quot; de &quot;yyyy"/>
    <numFmt numFmtId="188" formatCode="#,##0.00_ ;\-#,##0.00\ "/>
    <numFmt numFmtId="189" formatCode="&quot;Ativado&quot;;&quot;Ativado&quot;;&quot;Desativado&quot;"/>
    <numFmt numFmtId="190" formatCode="[$€-2]\ #,##0.00_);[Red]\([$€-2]\ #,##0.00\)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1" fillId="0" borderId="11" xfId="0" applyFont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10" fontId="6" fillId="0" borderId="18" xfId="0" applyNumberFormat="1" applyFont="1" applyBorder="1" applyAlignment="1">
      <alignment horizontal="right" vertical="center" wrapText="1"/>
    </xf>
    <xf numFmtId="186" fontId="6" fillId="0" borderId="19" xfId="0" applyNumberFormat="1" applyFont="1" applyBorder="1" applyAlignment="1">
      <alignment horizontal="right" vertical="center" wrapText="1"/>
    </xf>
    <xf numFmtId="185" fontId="6" fillId="0" borderId="20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10" fontId="11" fillId="0" borderId="18" xfId="0" applyNumberFormat="1" applyFont="1" applyBorder="1" applyAlignment="1">
      <alignment horizontal="right" vertical="center" wrapText="1"/>
    </xf>
    <xf numFmtId="186" fontId="11" fillId="0" borderId="19" xfId="0" applyNumberFormat="1" applyFont="1" applyBorder="1" applyAlignment="1">
      <alignment horizontal="right" vertical="center" wrapText="1"/>
    </xf>
    <xf numFmtId="185" fontId="11" fillId="0" borderId="2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1" fillId="0" borderId="18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4" fontId="6" fillId="0" borderId="18" xfId="0" applyNumberFormat="1" applyFont="1" applyBorder="1" applyAlignment="1" quotePrefix="1">
      <alignment horizontal="right" vertical="center" wrapText="1"/>
    </xf>
    <xf numFmtId="0" fontId="2" fillId="34" borderId="18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16" fillId="0" borderId="0" xfId="0" applyNumberFormat="1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/>
    </xf>
    <xf numFmtId="4" fontId="17" fillId="0" borderId="18" xfId="75" applyNumberFormat="1" applyFont="1" applyBorder="1" applyAlignment="1">
      <alignment horizontal="center" wrapText="1"/>
    </xf>
    <xf numFmtId="4" fontId="17" fillId="34" borderId="18" xfId="75" applyNumberFormat="1" applyFont="1" applyFill="1" applyBorder="1" applyAlignment="1">
      <alignment horizontal="center" wrapText="1"/>
    </xf>
    <xf numFmtId="4" fontId="17" fillId="34" borderId="20" xfId="75" applyNumberFormat="1" applyFont="1" applyFill="1" applyBorder="1" applyAlignment="1">
      <alignment horizontal="center" wrapText="1"/>
    </xf>
    <xf numFmtId="171" fontId="17" fillId="0" borderId="18" xfId="75" applyNumberFormat="1" applyFont="1" applyBorder="1" applyAlignment="1">
      <alignment horizontal="center" wrapText="1"/>
    </xf>
    <xf numFmtId="4" fontId="17" fillId="34" borderId="18" xfId="0" applyNumberFormat="1" applyFont="1" applyFill="1" applyBorder="1" applyAlignment="1">
      <alignment horizontal="center" vertical="center" wrapText="1"/>
    </xf>
    <xf numFmtId="4" fontId="17" fillId="34" borderId="22" xfId="0" applyNumberFormat="1" applyFont="1" applyFill="1" applyBorder="1" applyAlignment="1">
      <alignment horizontal="center" vertical="center" wrapText="1"/>
    </xf>
    <xf numFmtId="4" fontId="17" fillId="34" borderId="22" xfId="75" applyNumberFormat="1" applyFont="1" applyFill="1" applyBorder="1" applyAlignment="1">
      <alignment horizontal="center" wrapText="1"/>
    </xf>
    <xf numFmtId="4" fontId="17" fillId="34" borderId="21" xfId="75" applyNumberFormat="1" applyFont="1" applyFill="1" applyBorder="1" applyAlignment="1">
      <alignment horizontal="center" wrapText="1"/>
    </xf>
    <xf numFmtId="171" fontId="13" fillId="0" borderId="0" xfId="89" applyFont="1" applyAlignment="1">
      <alignment/>
    </xf>
    <xf numFmtId="171" fontId="17" fillId="0" borderId="23" xfId="75" applyNumberFormat="1" applyFont="1" applyBorder="1" applyAlignment="1">
      <alignment horizontal="center" wrapText="1"/>
    </xf>
    <xf numFmtId="185" fontId="0" fillId="0" borderId="0" xfId="0" applyNumberFormat="1" applyFont="1" applyAlignment="1">
      <alignment/>
    </xf>
    <xf numFmtId="171" fontId="0" fillId="0" borderId="0" xfId="89" applyFont="1" applyAlignment="1">
      <alignment/>
    </xf>
    <xf numFmtId="171" fontId="17" fillId="0" borderId="24" xfId="75" applyNumberFormat="1" applyFont="1" applyBorder="1" applyAlignment="1">
      <alignment horizontal="center" wrapText="1"/>
    </xf>
    <xf numFmtId="171" fontId="0" fillId="33" borderId="0" xfId="89" applyFont="1" applyFill="1" applyAlignment="1">
      <alignment/>
    </xf>
    <xf numFmtId="0" fontId="0" fillId="0" borderId="0" xfId="0" applyFont="1" applyAlignment="1">
      <alignment/>
    </xf>
    <xf numFmtId="0" fontId="6" fillId="0" borderId="18" xfId="0" applyFont="1" applyBorder="1" applyAlignment="1">
      <alignment horizontal="justify" vertical="top" wrapText="1"/>
    </xf>
    <xf numFmtId="185" fontId="0" fillId="0" borderId="0" xfId="0" applyNumberFormat="1" applyAlignment="1">
      <alignment/>
    </xf>
    <xf numFmtId="0" fontId="6" fillId="0" borderId="18" xfId="55" applyFont="1" applyFill="1" applyBorder="1" applyAlignment="1">
      <alignment horizontal="justify" vertical="top" wrapText="1"/>
      <protection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justify" vertical="center" wrapText="1"/>
    </xf>
    <xf numFmtId="49" fontId="4" fillId="33" borderId="0" xfId="0" applyNumberFormat="1" applyFont="1" applyFill="1" applyBorder="1" applyAlignment="1">
      <alignment horizontal="justify" vertical="center" wrapText="1"/>
    </xf>
    <xf numFmtId="0" fontId="6" fillId="0" borderId="18" xfId="54" applyFont="1" applyBorder="1" applyAlignment="1">
      <alignment horizontal="center" vertical="center" wrapText="1"/>
      <protection/>
    </xf>
    <xf numFmtId="4" fontId="6" fillId="0" borderId="18" xfId="54" applyNumberFormat="1" applyFont="1" applyBorder="1" applyAlignment="1">
      <alignment horizontal="right" vertical="center" wrapText="1"/>
      <protection/>
    </xf>
    <xf numFmtId="49" fontId="6" fillId="0" borderId="18" xfId="54" applyNumberFormat="1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justify" vertical="center" wrapText="1"/>
      <protection/>
    </xf>
    <xf numFmtId="171" fontId="17" fillId="0" borderId="25" xfId="75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34" borderId="42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49" fontId="9" fillId="34" borderId="43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34" borderId="45" xfId="0" applyFont="1" applyFill="1" applyBorder="1" applyAlignment="1">
      <alignment horizontal="right" vertical="center" wrapText="1"/>
    </xf>
    <xf numFmtId="0" fontId="9" fillId="34" borderId="46" xfId="0" applyFont="1" applyFill="1" applyBorder="1" applyAlignment="1">
      <alignment horizontal="right" vertical="center" wrapText="1"/>
    </xf>
    <xf numFmtId="0" fontId="9" fillId="34" borderId="47" xfId="0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50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47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51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50" xfId="0" applyFont="1" applyBorder="1" applyAlignment="1">
      <alignment horizontal="justify" vertical="center" wrapText="1"/>
    </xf>
    <xf numFmtId="0" fontId="0" fillId="0" borderId="52" xfId="0" applyFont="1" applyBorder="1" applyAlignment="1">
      <alignment horizontal="justify" vertical="center" wrapText="1"/>
    </xf>
    <xf numFmtId="0" fontId="0" fillId="0" borderId="49" xfId="0" applyFont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0" fontId="7" fillId="0" borderId="0" xfId="44" applyAlignment="1" applyProtection="1">
      <alignment horizontal="center"/>
      <protection/>
    </xf>
    <xf numFmtId="0" fontId="2" fillId="34" borderId="16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53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12" fillId="0" borderId="18" xfId="0" applyNumberFormat="1" applyFont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37" xfId="0" applyNumberFormat="1" applyFont="1" applyBorder="1" applyAlignment="1">
      <alignment horizontal="left"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13" fillId="34" borderId="19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4" fillId="0" borderId="1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5" fillId="0" borderId="3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 3" xfId="54"/>
    <cellStyle name="Normal 3" xfId="55"/>
    <cellStyle name="Normal 3 2" xfId="56"/>
    <cellStyle name="Normal 4" xfId="57"/>
    <cellStyle name="Normal 5" xfId="58"/>
    <cellStyle name="Normal 5 2" xfId="59"/>
    <cellStyle name="Normal 6" xfId="60"/>
    <cellStyle name="Normal 6 2" xfId="61"/>
    <cellStyle name="Nota" xfId="62"/>
    <cellStyle name="Percent" xfId="63"/>
    <cellStyle name="Porcentagem 2" xfId="64"/>
    <cellStyle name="Porcentagem 3" xfId="65"/>
    <cellStyle name="Porcentagem 3 2" xfId="66"/>
    <cellStyle name="Porcentagem 4" xfId="67"/>
    <cellStyle name="Porcentagem 4 2" xfId="68"/>
    <cellStyle name="Porcentagem 5" xfId="69"/>
    <cellStyle name="Saída" xfId="70"/>
    <cellStyle name="Comma [0]" xfId="71"/>
    <cellStyle name="Separador de milhares 2" xfId="72"/>
    <cellStyle name="Separador de milhares 2 2" xfId="73"/>
    <cellStyle name="Separador de milhares 2 2 2" xfId="74"/>
    <cellStyle name="Separador de milhares 2 3" xfId="75"/>
    <cellStyle name="Separador de milhares 3" xfId="76"/>
    <cellStyle name="Separador de milhares 3 2" xfId="77"/>
    <cellStyle name="Separador de milhares 4" xfId="78"/>
    <cellStyle name="Separador de milhares 4 2" xfId="79"/>
    <cellStyle name="Separador de milhares 5" xfId="80"/>
    <cellStyle name="Texto de Aviso" xfId="81"/>
    <cellStyle name="Texto Explicativo" xfId="82"/>
    <cellStyle name="Título" xfId="83"/>
    <cellStyle name="Título 1" xfId="84"/>
    <cellStyle name="Título 2" xfId="85"/>
    <cellStyle name="Título 3" xfId="86"/>
    <cellStyle name="Título 4" xfId="87"/>
    <cellStyle name="Total" xfId="88"/>
    <cellStyle name="Comma" xfId="89"/>
    <cellStyle name="Vírgula 2" xfId="90"/>
    <cellStyle name="Vírgula 3" xfId="91"/>
    <cellStyle name="Vírgula 4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7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7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1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3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4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5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5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4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6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68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6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70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295275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8572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vdados\2013\ERVAL%20VELHO\PAV_FUNDAM\PAV_FUNDAM_EVO_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COB JACOMEL"/>
      <sheetName val="TROPEIROS"/>
      <sheetName val="FRANCISCO FATORI"/>
      <sheetName val="ISALTINO CAMPOS"/>
      <sheetName val="ADOLFO KONDER"/>
      <sheetName val="LUIZ FAVERO"/>
      <sheetName val="FUNDAM TOTAL"/>
      <sheetName val="A2"/>
    </sheetNames>
    <sheetDataSet>
      <sheetData sheetId="6">
        <row r="12">
          <cell r="C12" t="str">
            <v>SERVIÇOS INICIAIS E TERRAPLENAGEM</v>
          </cell>
        </row>
        <row r="32">
          <cell r="C32" t="str">
            <v>SINALIZAÇÃO VERTICAL E HORIZONTAL</v>
          </cell>
        </row>
        <row r="36">
          <cell r="C36" t="str">
            <v>PAVIMENTAÇÃO PASSEIOS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73"/>
  <sheetViews>
    <sheetView showGridLines="0" view="pageBreakPreview" zoomScaleSheetLayoutView="100" workbookViewId="0" topLeftCell="A49">
      <selection activeCell="B37" sqref="B37"/>
    </sheetView>
  </sheetViews>
  <sheetFormatPr defaultColWidth="9.140625" defaultRowHeight="12.75"/>
  <cols>
    <col min="1" max="1" width="5.8515625" style="18" customWidth="1"/>
    <col min="2" max="2" width="12.28125" style="32" customWidth="1"/>
    <col min="3" max="3" width="55.7109375" style="12" customWidth="1"/>
    <col min="4" max="4" width="6.00390625" style="18" bestFit="1" customWidth="1"/>
    <col min="5" max="5" width="8.00390625" style="18" bestFit="1" customWidth="1"/>
    <col min="6" max="6" width="9.57421875" style="18" customWidth="1"/>
    <col min="7" max="7" width="7.28125" style="18" bestFit="1" customWidth="1"/>
    <col min="8" max="8" width="9.8515625" style="18" customWidth="1"/>
    <col min="9" max="9" width="12.57421875" style="18" customWidth="1"/>
    <col min="11" max="11" width="13.140625" style="0" bestFit="1" customWidth="1"/>
  </cols>
  <sheetData>
    <row r="1" spans="1:9" ht="36" customHeight="1">
      <c r="A1" s="98"/>
      <c r="B1" s="99"/>
      <c r="C1" s="99"/>
      <c r="D1" s="99"/>
      <c r="E1" s="99"/>
      <c r="F1" s="99"/>
      <c r="G1" s="100"/>
      <c r="H1" s="81" t="s">
        <v>8</v>
      </c>
      <c r="I1" s="82"/>
    </row>
    <row r="2" spans="1:9" ht="15.75">
      <c r="A2" s="101" t="s">
        <v>154</v>
      </c>
      <c r="B2" s="102"/>
      <c r="C2" s="102"/>
      <c r="D2" s="102"/>
      <c r="E2" s="102"/>
      <c r="F2" s="102"/>
      <c r="G2" s="103"/>
      <c r="H2" s="83"/>
      <c r="I2" s="84"/>
    </row>
    <row r="3" spans="1:9" ht="15.75">
      <c r="A3" s="85" t="s">
        <v>67</v>
      </c>
      <c r="B3" s="86"/>
      <c r="C3" s="86"/>
      <c r="D3" s="86"/>
      <c r="E3" s="86"/>
      <c r="F3" s="86"/>
      <c r="G3" s="92"/>
      <c r="H3" s="9"/>
      <c r="I3" s="19" t="s">
        <v>0</v>
      </c>
    </row>
    <row r="4" spans="1:9" ht="12.75" customHeight="1">
      <c r="A4" s="104"/>
      <c r="B4" s="105"/>
      <c r="C4" s="105"/>
      <c r="D4" s="105"/>
      <c r="E4" s="105"/>
      <c r="F4" s="105"/>
      <c r="G4" s="106"/>
      <c r="H4" s="10"/>
      <c r="I4" s="13" t="s">
        <v>57</v>
      </c>
    </row>
    <row r="5" spans="1:9" ht="12.75">
      <c r="A5" s="85" t="s">
        <v>6</v>
      </c>
      <c r="B5" s="86"/>
      <c r="C5" s="91" t="s">
        <v>56</v>
      </c>
      <c r="D5" s="86"/>
      <c r="E5" s="86"/>
      <c r="F5" s="86"/>
      <c r="G5" s="92"/>
      <c r="H5" s="8"/>
      <c r="I5" s="19" t="s">
        <v>14</v>
      </c>
    </row>
    <row r="6" spans="1:9" ht="12.75">
      <c r="A6" s="87"/>
      <c r="B6" s="88"/>
      <c r="C6" s="93"/>
      <c r="D6" s="88"/>
      <c r="E6" s="88"/>
      <c r="F6" s="88"/>
      <c r="G6" s="94"/>
      <c r="H6" s="11"/>
      <c r="I6" s="13" t="s">
        <v>170</v>
      </c>
    </row>
    <row r="7" spans="1:9" ht="15.75" customHeight="1">
      <c r="A7" s="89" t="s">
        <v>9</v>
      </c>
      <c r="B7" s="90"/>
      <c r="C7" s="95" t="s">
        <v>69</v>
      </c>
      <c r="D7" s="96"/>
      <c r="E7" s="96"/>
      <c r="F7" s="96"/>
      <c r="G7" s="97"/>
      <c r="H7" s="1"/>
      <c r="I7" s="3"/>
    </row>
    <row r="8" spans="1:9" ht="15.75">
      <c r="A8" s="107" t="s">
        <v>168</v>
      </c>
      <c r="B8" s="108"/>
      <c r="C8" s="108"/>
      <c r="D8" s="108"/>
      <c r="E8" s="108"/>
      <c r="F8" s="108"/>
      <c r="G8" s="108"/>
      <c r="H8" s="109"/>
      <c r="I8" s="110"/>
    </row>
    <row r="9" spans="1:9" ht="10.5" customHeight="1" thickBot="1">
      <c r="A9" s="5"/>
      <c r="B9" s="29"/>
      <c r="C9" s="10"/>
      <c r="D9" s="6"/>
      <c r="E9" s="6"/>
      <c r="F9" s="6"/>
      <c r="G9" s="6"/>
      <c r="H9" s="6"/>
      <c r="I9" s="7"/>
    </row>
    <row r="10" spans="1:9" ht="21" customHeight="1">
      <c r="A10" s="111" t="s">
        <v>1</v>
      </c>
      <c r="B10" s="113" t="s">
        <v>13</v>
      </c>
      <c r="C10" s="115" t="s">
        <v>2</v>
      </c>
      <c r="D10" s="115" t="s">
        <v>3</v>
      </c>
      <c r="E10" s="115" t="s">
        <v>4</v>
      </c>
      <c r="F10" s="115" t="s">
        <v>7</v>
      </c>
      <c r="G10" s="115" t="s">
        <v>15</v>
      </c>
      <c r="H10" s="115" t="s">
        <v>19</v>
      </c>
      <c r="I10" s="117" t="s">
        <v>17</v>
      </c>
    </row>
    <row r="11" spans="1:9" ht="20.25" customHeight="1">
      <c r="A11" s="112"/>
      <c r="B11" s="114"/>
      <c r="C11" s="116"/>
      <c r="D11" s="116"/>
      <c r="E11" s="116"/>
      <c r="F11" s="116"/>
      <c r="G11" s="116"/>
      <c r="H11" s="116"/>
      <c r="I11" s="118"/>
    </row>
    <row r="12" spans="1:9" s="42" customFormat="1" ht="12.75">
      <c r="A12" s="35">
        <v>1</v>
      </c>
      <c r="B12" s="36"/>
      <c r="C12" s="43" t="s">
        <v>20</v>
      </c>
      <c r="D12" s="37"/>
      <c r="E12" s="38"/>
      <c r="F12" s="38"/>
      <c r="G12" s="39"/>
      <c r="H12" s="40"/>
      <c r="I12" s="41"/>
    </row>
    <row r="13" spans="1:11" ht="12.75">
      <c r="A13" s="14" t="s">
        <v>21</v>
      </c>
      <c r="B13" s="30" t="s">
        <v>22</v>
      </c>
      <c r="C13" s="44" t="s">
        <v>23</v>
      </c>
      <c r="D13" s="20" t="s">
        <v>24</v>
      </c>
      <c r="E13" s="46">
        <v>2.5</v>
      </c>
      <c r="F13" s="21">
        <v>327.64</v>
      </c>
      <c r="G13" s="22">
        <v>0.25</v>
      </c>
      <c r="H13" s="23">
        <f aca="true" t="shared" si="0" ref="H13:H51">ROUND(F13*(1+G13),2)</f>
        <v>409.55</v>
      </c>
      <c r="I13" s="24">
        <f aca="true" t="shared" si="1" ref="I13:I51">ROUND(H13*E13,2)</f>
        <v>1023.88</v>
      </c>
      <c r="K13" s="68"/>
    </row>
    <row r="14" spans="1:9" ht="12.75">
      <c r="A14" s="14"/>
      <c r="B14" s="30"/>
      <c r="C14" s="44"/>
      <c r="D14" s="20"/>
      <c r="E14" s="21"/>
      <c r="F14" s="21"/>
      <c r="G14" s="22"/>
      <c r="H14" s="23"/>
      <c r="I14" s="24"/>
    </row>
    <row r="15" spans="1:9" ht="12.75">
      <c r="A15" s="35" t="s">
        <v>71</v>
      </c>
      <c r="B15" s="36"/>
      <c r="C15" s="43" t="s">
        <v>30</v>
      </c>
      <c r="D15" s="37"/>
      <c r="E15" s="38"/>
      <c r="F15" s="38"/>
      <c r="G15" s="22"/>
      <c r="H15" s="40"/>
      <c r="I15" s="41"/>
    </row>
    <row r="16" spans="1:9" ht="12.75">
      <c r="A16" s="14" t="s">
        <v>25</v>
      </c>
      <c r="B16" s="30" t="s">
        <v>135</v>
      </c>
      <c r="C16" s="44" t="s">
        <v>26</v>
      </c>
      <c r="D16" s="20" t="s">
        <v>24</v>
      </c>
      <c r="E16" s="21">
        <v>4238</v>
      </c>
      <c r="F16" s="21">
        <v>1.16</v>
      </c>
      <c r="G16" s="22">
        <v>0.25</v>
      </c>
      <c r="H16" s="23">
        <f t="shared" si="0"/>
        <v>1.45</v>
      </c>
      <c r="I16" s="24">
        <f t="shared" si="1"/>
        <v>6145.1</v>
      </c>
    </row>
    <row r="17" spans="1:9" ht="12.75" customHeight="1">
      <c r="A17" s="14" t="s">
        <v>27</v>
      </c>
      <c r="B17" s="30" t="s">
        <v>33</v>
      </c>
      <c r="C17" s="44" t="s">
        <v>107</v>
      </c>
      <c r="D17" s="20" t="s">
        <v>29</v>
      </c>
      <c r="E17" s="21">
        <f>ROUNDUP(E16*0.18,0)</f>
        <v>763</v>
      </c>
      <c r="F17" s="21">
        <v>111.21</v>
      </c>
      <c r="G17" s="22">
        <v>0.25</v>
      </c>
      <c r="H17" s="23">
        <f t="shared" si="0"/>
        <v>139.01</v>
      </c>
      <c r="I17" s="24">
        <f t="shared" si="1"/>
        <v>106064.63</v>
      </c>
    </row>
    <row r="18" spans="1:9" ht="12.75" customHeight="1">
      <c r="A18" s="14" t="s">
        <v>28</v>
      </c>
      <c r="B18" s="30" t="s">
        <v>108</v>
      </c>
      <c r="C18" s="44" t="s">
        <v>109</v>
      </c>
      <c r="D18" s="20" t="s">
        <v>29</v>
      </c>
      <c r="E18" s="21">
        <f>E17</f>
        <v>763</v>
      </c>
      <c r="F18" s="21">
        <v>3.12</v>
      </c>
      <c r="G18" s="22">
        <v>0.25</v>
      </c>
      <c r="H18" s="23">
        <f t="shared" si="0"/>
        <v>3.9</v>
      </c>
      <c r="I18" s="24">
        <f t="shared" si="1"/>
        <v>2975.7</v>
      </c>
    </row>
    <row r="19" spans="1:9" ht="12.75">
      <c r="A19" s="14" t="s">
        <v>66</v>
      </c>
      <c r="B19" s="30" t="s">
        <v>142</v>
      </c>
      <c r="C19" s="44" t="s">
        <v>110</v>
      </c>
      <c r="D19" s="20" t="s">
        <v>29</v>
      </c>
      <c r="E19" s="21">
        <f>ROUNDUP(E16*0.12,0)</f>
        <v>509</v>
      </c>
      <c r="F19" s="21">
        <v>147.78</v>
      </c>
      <c r="G19" s="22">
        <v>0.25</v>
      </c>
      <c r="H19" s="23">
        <f t="shared" si="0"/>
        <v>184.73</v>
      </c>
      <c r="I19" s="24">
        <f t="shared" si="1"/>
        <v>94027.57</v>
      </c>
    </row>
    <row r="20" spans="1:11" ht="12" customHeight="1">
      <c r="A20" s="14" t="s">
        <v>72</v>
      </c>
      <c r="B20" s="30" t="s">
        <v>108</v>
      </c>
      <c r="C20" s="44" t="s">
        <v>111</v>
      </c>
      <c r="D20" s="20" t="s">
        <v>29</v>
      </c>
      <c r="E20" s="21">
        <f>E19</f>
        <v>509</v>
      </c>
      <c r="F20" s="21">
        <v>3.12</v>
      </c>
      <c r="G20" s="22">
        <v>0.25</v>
      </c>
      <c r="H20" s="23">
        <f t="shared" si="0"/>
        <v>3.9</v>
      </c>
      <c r="I20" s="24">
        <f t="shared" si="1"/>
        <v>1985.1</v>
      </c>
      <c r="J20" s="66"/>
      <c r="K20" s="66"/>
    </row>
    <row r="21" spans="1:9" ht="12.75">
      <c r="A21" s="14" t="s">
        <v>73</v>
      </c>
      <c r="B21" s="30" t="s">
        <v>143</v>
      </c>
      <c r="C21" s="44" t="s">
        <v>146</v>
      </c>
      <c r="D21" s="20" t="s">
        <v>24</v>
      </c>
      <c r="E21" s="21">
        <f>E16</f>
        <v>4238</v>
      </c>
      <c r="F21" s="21">
        <v>5</v>
      </c>
      <c r="G21" s="22">
        <v>0.25</v>
      </c>
      <c r="H21" s="23">
        <f t="shared" si="0"/>
        <v>6.25</v>
      </c>
      <c r="I21" s="24">
        <f t="shared" si="1"/>
        <v>26487.5</v>
      </c>
    </row>
    <row r="22" spans="1:11" ht="12.75">
      <c r="A22" s="14" t="s">
        <v>112</v>
      </c>
      <c r="B22" s="30" t="s">
        <v>115</v>
      </c>
      <c r="C22" s="44" t="s">
        <v>113</v>
      </c>
      <c r="D22" s="20" t="s">
        <v>114</v>
      </c>
      <c r="E22" s="21">
        <f>(E21*1.2*1.2/1000)*30</f>
        <v>183.08159999999998</v>
      </c>
      <c r="F22" s="21">
        <v>1.29</v>
      </c>
      <c r="G22" s="22">
        <v>0.25</v>
      </c>
      <c r="H22" s="23">
        <f t="shared" si="0"/>
        <v>1.61</v>
      </c>
      <c r="I22" s="24">
        <f t="shared" si="1"/>
        <v>294.76</v>
      </c>
      <c r="J22" s="66"/>
      <c r="K22" s="66"/>
    </row>
    <row r="23" spans="1:9" ht="12.75">
      <c r="A23" s="14" t="s">
        <v>120</v>
      </c>
      <c r="B23" s="30" t="s">
        <v>144</v>
      </c>
      <c r="C23" s="44" t="s">
        <v>171</v>
      </c>
      <c r="D23" s="20" t="s">
        <v>24</v>
      </c>
      <c r="E23" s="21">
        <f>E16</f>
        <v>4238</v>
      </c>
      <c r="F23" s="21">
        <v>1.3</v>
      </c>
      <c r="G23" s="22">
        <v>0.25</v>
      </c>
      <c r="H23" s="23">
        <f t="shared" si="0"/>
        <v>1.63</v>
      </c>
      <c r="I23" s="24">
        <f t="shared" si="1"/>
        <v>6907.94</v>
      </c>
    </row>
    <row r="24" spans="1:11" ht="12.75" customHeight="1">
      <c r="A24" s="14" t="s">
        <v>116</v>
      </c>
      <c r="B24" s="30" t="s">
        <v>115</v>
      </c>
      <c r="C24" s="44" t="s">
        <v>158</v>
      </c>
      <c r="D24" s="20" t="s">
        <v>114</v>
      </c>
      <c r="E24" s="21">
        <f>(E23*1*1.2/1000)*30</f>
        <v>152.56799999999998</v>
      </c>
      <c r="F24" s="21">
        <v>1.29</v>
      </c>
      <c r="G24" s="22">
        <v>0.25</v>
      </c>
      <c r="H24" s="23">
        <f t="shared" si="0"/>
        <v>1.61</v>
      </c>
      <c r="I24" s="24">
        <f t="shared" si="1"/>
        <v>245.63</v>
      </c>
      <c r="J24" s="66"/>
      <c r="K24" s="66"/>
    </row>
    <row r="25" spans="1:9" ht="12.75">
      <c r="A25" s="14" t="s">
        <v>121</v>
      </c>
      <c r="B25" s="30" t="s">
        <v>145</v>
      </c>
      <c r="C25" s="44" t="s">
        <v>149</v>
      </c>
      <c r="D25" s="20" t="s">
        <v>38</v>
      </c>
      <c r="E25" s="21">
        <f>ROUNDUP(E16*0.04*2.5,0)</f>
        <v>424</v>
      </c>
      <c r="F25" s="21">
        <v>229.81</v>
      </c>
      <c r="G25" s="22">
        <v>0.25</v>
      </c>
      <c r="H25" s="23">
        <f t="shared" si="0"/>
        <v>287.26</v>
      </c>
      <c r="I25" s="24">
        <f t="shared" si="1"/>
        <v>121798.24</v>
      </c>
    </row>
    <row r="26" spans="1:11" ht="12.75">
      <c r="A26" s="14" t="s">
        <v>117</v>
      </c>
      <c r="B26" s="30" t="s">
        <v>119</v>
      </c>
      <c r="C26" s="67" t="s">
        <v>118</v>
      </c>
      <c r="D26" s="20" t="s">
        <v>114</v>
      </c>
      <c r="E26" s="21">
        <f>E25*30</f>
        <v>12720</v>
      </c>
      <c r="F26" s="21">
        <v>0.94</v>
      </c>
      <c r="G26" s="22">
        <v>0.25</v>
      </c>
      <c r="H26" s="23">
        <f t="shared" si="0"/>
        <v>1.18</v>
      </c>
      <c r="I26" s="24">
        <f t="shared" si="1"/>
        <v>15009.6</v>
      </c>
      <c r="K26" s="68"/>
    </row>
    <row r="27" spans="1:9" s="42" customFormat="1" ht="12.75">
      <c r="A27" s="14"/>
      <c r="B27" s="30"/>
      <c r="C27" s="44"/>
      <c r="D27" s="20"/>
      <c r="E27" s="21"/>
      <c r="F27" s="21"/>
      <c r="G27" s="22"/>
      <c r="H27" s="23"/>
      <c r="I27" s="24"/>
    </row>
    <row r="28" spans="1:9" ht="12.75">
      <c r="A28" s="35" t="s">
        <v>74</v>
      </c>
      <c r="B28" s="36"/>
      <c r="C28" s="43" t="s">
        <v>40</v>
      </c>
      <c r="D28" s="37"/>
      <c r="E28" s="38"/>
      <c r="F28" s="38"/>
      <c r="G28" s="22"/>
      <c r="H28" s="40"/>
      <c r="I28" s="41"/>
    </row>
    <row r="29" spans="1:9" ht="12.75">
      <c r="A29" s="14" t="s">
        <v>31</v>
      </c>
      <c r="B29" s="30" t="s">
        <v>123</v>
      </c>
      <c r="C29" s="44" t="s">
        <v>122</v>
      </c>
      <c r="D29" s="20" t="s">
        <v>29</v>
      </c>
      <c r="E29" s="21">
        <f>ROUNDUP(1.2*0.6*(E32+E34),0)</f>
        <v>185</v>
      </c>
      <c r="F29" s="21">
        <v>12.94</v>
      </c>
      <c r="G29" s="22">
        <v>0.25</v>
      </c>
      <c r="H29" s="23">
        <f t="shared" si="0"/>
        <v>16.18</v>
      </c>
      <c r="I29" s="24">
        <f t="shared" si="1"/>
        <v>2993.3</v>
      </c>
    </row>
    <row r="30" spans="1:9" ht="12.75">
      <c r="A30" s="14" t="s">
        <v>32</v>
      </c>
      <c r="B30" s="30" t="s">
        <v>175</v>
      </c>
      <c r="C30" s="44" t="s">
        <v>43</v>
      </c>
      <c r="D30" s="20" t="s">
        <v>44</v>
      </c>
      <c r="E30" s="21">
        <v>12</v>
      </c>
      <c r="F30" s="21">
        <v>618</v>
      </c>
      <c r="G30" s="22">
        <v>0.25</v>
      </c>
      <c r="H30" s="23">
        <f t="shared" si="0"/>
        <v>772.5</v>
      </c>
      <c r="I30" s="24">
        <f t="shared" si="1"/>
        <v>9270</v>
      </c>
    </row>
    <row r="31" spans="1:9" ht="12.75">
      <c r="A31" s="14" t="s">
        <v>34</v>
      </c>
      <c r="B31" s="30" t="s">
        <v>173</v>
      </c>
      <c r="C31" s="44" t="s">
        <v>174</v>
      </c>
      <c r="D31" s="20" t="s">
        <v>24</v>
      </c>
      <c r="E31" s="21">
        <v>4.76</v>
      </c>
      <c r="F31" s="21">
        <v>221</v>
      </c>
      <c r="G31" s="22">
        <v>0.25</v>
      </c>
      <c r="H31" s="23">
        <f>ROUND(F31*(1+G31),2)</f>
        <v>276.25</v>
      </c>
      <c r="I31" s="24">
        <f>ROUND(H31*E31,2)</f>
        <v>1314.95</v>
      </c>
    </row>
    <row r="32" spans="1:9" ht="12" customHeight="1">
      <c r="A32" s="14" t="s">
        <v>35</v>
      </c>
      <c r="B32" s="30" t="s">
        <v>127</v>
      </c>
      <c r="C32" s="44" t="s">
        <v>126</v>
      </c>
      <c r="D32" s="20" t="s">
        <v>46</v>
      </c>
      <c r="E32" s="21">
        <v>48</v>
      </c>
      <c r="F32" s="21">
        <v>18.44</v>
      </c>
      <c r="G32" s="22">
        <v>0.25</v>
      </c>
      <c r="H32" s="23">
        <f t="shared" si="0"/>
        <v>23.05</v>
      </c>
      <c r="I32" s="24">
        <f t="shared" si="1"/>
        <v>1106.4</v>
      </c>
    </row>
    <row r="33" spans="1:9" ht="12" customHeight="1">
      <c r="A33" s="14" t="s">
        <v>36</v>
      </c>
      <c r="B33" s="30" t="s">
        <v>124</v>
      </c>
      <c r="C33" s="69" t="s">
        <v>125</v>
      </c>
      <c r="D33" s="20" t="s">
        <v>46</v>
      </c>
      <c r="E33" s="21">
        <f>E32</f>
        <v>48</v>
      </c>
      <c r="F33" s="21">
        <v>14.14</v>
      </c>
      <c r="G33" s="22">
        <v>0.25</v>
      </c>
      <c r="H33" s="23">
        <f t="shared" si="0"/>
        <v>17.68</v>
      </c>
      <c r="I33" s="24">
        <f t="shared" si="1"/>
        <v>848.64</v>
      </c>
    </row>
    <row r="34" spans="1:9" ht="12" customHeight="1">
      <c r="A34" s="14" t="s">
        <v>37</v>
      </c>
      <c r="B34" s="30" t="s">
        <v>129</v>
      </c>
      <c r="C34" s="44" t="s">
        <v>47</v>
      </c>
      <c r="D34" s="20" t="s">
        <v>46</v>
      </c>
      <c r="E34" s="21">
        <v>208</v>
      </c>
      <c r="F34" s="21">
        <v>24.2</v>
      </c>
      <c r="G34" s="22">
        <v>0.25</v>
      </c>
      <c r="H34" s="23">
        <f t="shared" si="0"/>
        <v>30.25</v>
      </c>
      <c r="I34" s="24">
        <f t="shared" si="1"/>
        <v>6292</v>
      </c>
    </row>
    <row r="35" spans="1:13" ht="12" customHeight="1">
      <c r="A35" s="14" t="s">
        <v>75</v>
      </c>
      <c r="B35" s="30" t="s">
        <v>128</v>
      </c>
      <c r="C35" s="69" t="s">
        <v>130</v>
      </c>
      <c r="D35" s="20" t="s">
        <v>46</v>
      </c>
      <c r="E35" s="21">
        <f>E34</f>
        <v>208</v>
      </c>
      <c r="F35" s="21">
        <v>20.12</v>
      </c>
      <c r="G35" s="22">
        <v>0.25</v>
      </c>
      <c r="H35" s="23">
        <f t="shared" si="0"/>
        <v>25.15</v>
      </c>
      <c r="I35" s="24">
        <f t="shared" si="1"/>
        <v>5231.2</v>
      </c>
      <c r="M35" s="66" t="s">
        <v>136</v>
      </c>
    </row>
    <row r="36" spans="1:9" s="42" customFormat="1" ht="12.75" customHeight="1">
      <c r="A36" s="14" t="s">
        <v>132</v>
      </c>
      <c r="B36" s="30" t="s">
        <v>155</v>
      </c>
      <c r="C36" s="44" t="s">
        <v>48</v>
      </c>
      <c r="D36" s="20" t="s">
        <v>29</v>
      </c>
      <c r="E36" s="21">
        <f>ROUNDUP(E29-(0.3*0.3*E32+0.4*0.4*E34)+0.8*0,0)</f>
        <v>148</v>
      </c>
      <c r="F36" s="21">
        <v>121.34</v>
      </c>
      <c r="G36" s="22">
        <v>0.25</v>
      </c>
      <c r="H36" s="23">
        <f t="shared" si="0"/>
        <v>151.68</v>
      </c>
      <c r="I36" s="24">
        <f t="shared" si="1"/>
        <v>22448.64</v>
      </c>
    </row>
    <row r="37" spans="1:11" s="42" customFormat="1" ht="12" customHeight="1">
      <c r="A37" s="14" t="s">
        <v>172</v>
      </c>
      <c r="B37" s="30" t="s">
        <v>108</v>
      </c>
      <c r="C37" s="44" t="s">
        <v>131</v>
      </c>
      <c r="D37" s="20" t="s">
        <v>29</v>
      </c>
      <c r="E37" s="21">
        <f>E36</f>
        <v>148</v>
      </c>
      <c r="F37" s="21">
        <v>3.12</v>
      </c>
      <c r="G37" s="22">
        <v>0.25</v>
      </c>
      <c r="H37" s="23">
        <f t="shared" si="0"/>
        <v>3.9</v>
      </c>
      <c r="I37" s="24">
        <f t="shared" si="1"/>
        <v>577.2</v>
      </c>
      <c r="K37" s="62"/>
    </row>
    <row r="38" spans="1:9" ht="12.75">
      <c r="A38" s="14"/>
      <c r="B38" s="30"/>
      <c r="C38" s="44"/>
      <c r="D38" s="20"/>
      <c r="E38" s="21"/>
      <c r="F38" s="21"/>
      <c r="G38" s="22"/>
      <c r="H38" s="23"/>
      <c r="I38" s="24"/>
    </row>
    <row r="39" spans="1:9" s="42" customFormat="1" ht="12.75">
      <c r="A39" s="35" t="s">
        <v>76</v>
      </c>
      <c r="B39" s="36"/>
      <c r="C39" s="43" t="s">
        <v>49</v>
      </c>
      <c r="D39" s="37"/>
      <c r="E39" s="38"/>
      <c r="F39" s="38"/>
      <c r="G39" s="22"/>
      <c r="H39" s="40"/>
      <c r="I39" s="41"/>
    </row>
    <row r="40" spans="1:11" ht="38.25">
      <c r="A40" s="14" t="s">
        <v>39</v>
      </c>
      <c r="B40" s="30" t="s">
        <v>156</v>
      </c>
      <c r="C40" s="44" t="s">
        <v>148</v>
      </c>
      <c r="D40" s="20" t="s">
        <v>46</v>
      </c>
      <c r="E40" s="21">
        <v>924</v>
      </c>
      <c r="F40" s="21">
        <v>34.13</v>
      </c>
      <c r="G40" s="22">
        <v>0.25</v>
      </c>
      <c r="H40" s="23">
        <f t="shared" si="0"/>
        <v>42.66</v>
      </c>
      <c r="I40" s="24">
        <f t="shared" si="1"/>
        <v>39417.84</v>
      </c>
      <c r="K40" s="68"/>
    </row>
    <row r="41" spans="1:9" ht="12.75">
      <c r="A41" s="14"/>
      <c r="B41" s="30"/>
      <c r="C41" s="44"/>
      <c r="D41" s="20"/>
      <c r="E41" s="21"/>
      <c r="F41" s="21"/>
      <c r="G41" s="22"/>
      <c r="H41" s="23"/>
      <c r="I41" s="24"/>
    </row>
    <row r="42" spans="1:9" ht="12.75">
      <c r="A42" s="35" t="s">
        <v>77</v>
      </c>
      <c r="B42" s="36"/>
      <c r="C42" s="43" t="s">
        <v>51</v>
      </c>
      <c r="D42" s="37"/>
      <c r="E42" s="38"/>
      <c r="F42" s="38"/>
      <c r="G42" s="22"/>
      <c r="H42" s="40"/>
      <c r="I42" s="41"/>
    </row>
    <row r="43" spans="1:9" ht="12.75">
      <c r="A43" s="14" t="s">
        <v>41</v>
      </c>
      <c r="B43" s="30" t="s">
        <v>133</v>
      </c>
      <c r="C43" s="44" t="s">
        <v>62</v>
      </c>
      <c r="D43" s="20" t="s">
        <v>24</v>
      </c>
      <c r="E43" s="21">
        <v>1.71</v>
      </c>
      <c r="F43" s="21">
        <v>257.14</v>
      </c>
      <c r="G43" s="22">
        <v>0.25</v>
      </c>
      <c r="H43" s="23">
        <f t="shared" si="0"/>
        <v>321.43</v>
      </c>
      <c r="I43" s="24">
        <f t="shared" si="1"/>
        <v>549.65</v>
      </c>
    </row>
    <row r="44" spans="1:9" s="42" customFormat="1" ht="38.25">
      <c r="A44" s="14" t="s">
        <v>42</v>
      </c>
      <c r="B44" s="30" t="s">
        <v>166</v>
      </c>
      <c r="C44" s="44" t="s">
        <v>167</v>
      </c>
      <c r="D44" s="20" t="s">
        <v>46</v>
      </c>
      <c r="E44" s="21">
        <v>18</v>
      </c>
      <c r="F44" s="21">
        <v>53.31</v>
      </c>
      <c r="G44" s="22">
        <v>0.25</v>
      </c>
      <c r="H44" s="23">
        <f>ROUND(F44*(1+G44),2)</f>
        <v>66.64</v>
      </c>
      <c r="I44" s="24">
        <f t="shared" si="1"/>
        <v>1199.52</v>
      </c>
    </row>
    <row r="45" spans="1:11" ht="13.5" customHeight="1">
      <c r="A45" s="14" t="s">
        <v>45</v>
      </c>
      <c r="B45" s="30" t="s">
        <v>59</v>
      </c>
      <c r="C45" s="44" t="s">
        <v>52</v>
      </c>
      <c r="D45" s="20" t="s">
        <v>44</v>
      </c>
      <c r="E45" s="21">
        <v>1</v>
      </c>
      <c r="F45" s="21">
        <v>95.25</v>
      </c>
      <c r="G45" s="22">
        <v>0.25</v>
      </c>
      <c r="H45" s="23">
        <f t="shared" si="0"/>
        <v>119.06</v>
      </c>
      <c r="I45" s="24">
        <f t="shared" si="1"/>
        <v>119.06</v>
      </c>
      <c r="K45" s="68"/>
    </row>
    <row r="46" spans="1:9" ht="25.5">
      <c r="A46" s="14" t="s">
        <v>165</v>
      </c>
      <c r="B46" s="30" t="s">
        <v>134</v>
      </c>
      <c r="C46" s="44" t="s">
        <v>106</v>
      </c>
      <c r="D46" s="20" t="s">
        <v>24</v>
      </c>
      <c r="E46" s="21">
        <v>156</v>
      </c>
      <c r="F46" s="21">
        <v>17.57</v>
      </c>
      <c r="G46" s="22">
        <v>0.25</v>
      </c>
      <c r="H46" s="23">
        <f t="shared" si="0"/>
        <v>21.96</v>
      </c>
      <c r="I46" s="24">
        <f t="shared" si="1"/>
        <v>3425.76</v>
      </c>
    </row>
    <row r="47" spans="1:9" ht="12.75">
      <c r="A47" s="14"/>
      <c r="B47" s="30"/>
      <c r="C47" s="44"/>
      <c r="D47" s="20"/>
      <c r="E47" s="21"/>
      <c r="F47" s="21"/>
      <c r="G47" s="22"/>
      <c r="H47" s="23"/>
      <c r="I47" s="24"/>
    </row>
    <row r="48" spans="1:9" ht="12.75" customHeight="1">
      <c r="A48" s="35" t="s">
        <v>78</v>
      </c>
      <c r="B48" s="36"/>
      <c r="C48" s="43" t="s">
        <v>53</v>
      </c>
      <c r="D48" s="37"/>
      <c r="E48" s="38"/>
      <c r="F48" s="38"/>
      <c r="G48" s="22"/>
      <c r="H48" s="40"/>
      <c r="I48" s="41"/>
    </row>
    <row r="49" spans="1:9" s="2" customFormat="1" ht="12.75">
      <c r="A49" s="14" t="s">
        <v>50</v>
      </c>
      <c r="B49" s="30" t="s">
        <v>135</v>
      </c>
      <c r="C49" s="44" t="s">
        <v>65</v>
      </c>
      <c r="D49" s="20" t="s">
        <v>24</v>
      </c>
      <c r="E49" s="21">
        <v>1288</v>
      </c>
      <c r="F49" s="21">
        <v>1.16</v>
      </c>
      <c r="G49" s="22">
        <v>0.25</v>
      </c>
      <c r="H49" s="23">
        <f t="shared" si="0"/>
        <v>1.45</v>
      </c>
      <c r="I49" s="24">
        <f t="shared" si="1"/>
        <v>1867.6</v>
      </c>
    </row>
    <row r="50" spans="1:9" ht="12.75" customHeight="1">
      <c r="A50" s="14" t="s">
        <v>79</v>
      </c>
      <c r="B50" s="30" t="s">
        <v>54</v>
      </c>
      <c r="C50" s="44" t="s">
        <v>55</v>
      </c>
      <c r="D50" s="20" t="s">
        <v>24</v>
      </c>
      <c r="E50" s="21">
        <v>1288</v>
      </c>
      <c r="F50" s="21">
        <v>7.04</v>
      </c>
      <c r="G50" s="22">
        <v>0.25</v>
      </c>
      <c r="H50" s="23">
        <f t="shared" si="0"/>
        <v>8.8</v>
      </c>
      <c r="I50" s="24">
        <f t="shared" si="1"/>
        <v>11334.4</v>
      </c>
    </row>
    <row r="51" spans="1:9" ht="12.75" customHeight="1">
      <c r="A51" s="14" t="s">
        <v>80</v>
      </c>
      <c r="B51" s="30" t="s">
        <v>61</v>
      </c>
      <c r="C51" s="44" t="s">
        <v>60</v>
      </c>
      <c r="D51" s="20" t="s">
        <v>24</v>
      </c>
      <c r="E51" s="21">
        <v>1288</v>
      </c>
      <c r="F51" s="21">
        <v>31.99</v>
      </c>
      <c r="G51" s="22">
        <v>0.25</v>
      </c>
      <c r="H51" s="23">
        <f t="shared" si="0"/>
        <v>39.99</v>
      </c>
      <c r="I51" s="24">
        <f t="shared" si="1"/>
        <v>51507.12</v>
      </c>
    </row>
    <row r="52" spans="1:9" ht="12.75" customHeight="1">
      <c r="A52" s="14" t="s">
        <v>81</v>
      </c>
      <c r="B52" s="30" t="s">
        <v>137</v>
      </c>
      <c r="C52" s="44" t="s">
        <v>162</v>
      </c>
      <c r="D52" s="20" t="s">
        <v>24</v>
      </c>
      <c r="E52" s="21">
        <v>922</v>
      </c>
      <c r="F52" s="21">
        <v>74.3</v>
      </c>
      <c r="G52" s="22">
        <v>0</v>
      </c>
      <c r="H52" s="23">
        <v>74.3</v>
      </c>
      <c r="I52" s="24">
        <f>ROUND(H52*E52,2)</f>
        <v>68504.6</v>
      </c>
    </row>
    <row r="53" spans="1:11" ht="12.75">
      <c r="A53" s="14" t="s">
        <v>82</v>
      </c>
      <c r="B53" s="30" t="s">
        <v>137</v>
      </c>
      <c r="C53" s="44" t="s">
        <v>164</v>
      </c>
      <c r="D53" s="20" t="s">
        <v>24</v>
      </c>
      <c r="E53" s="21">
        <v>366</v>
      </c>
      <c r="F53" s="21">
        <v>74.8</v>
      </c>
      <c r="G53" s="22">
        <v>0</v>
      </c>
      <c r="H53" s="23">
        <v>74.8</v>
      </c>
      <c r="I53" s="24">
        <f>ROUND(H53*E53,2)</f>
        <v>27376.8</v>
      </c>
      <c r="K53" s="68"/>
    </row>
    <row r="54" spans="1:11" ht="38.25">
      <c r="A54" s="14" t="s">
        <v>161</v>
      </c>
      <c r="B54" s="30" t="s">
        <v>157</v>
      </c>
      <c r="C54" s="44" t="s">
        <v>160</v>
      </c>
      <c r="D54" s="25" t="s">
        <v>46</v>
      </c>
      <c r="E54" s="21">
        <v>923</v>
      </c>
      <c r="F54" s="21">
        <v>46.48</v>
      </c>
      <c r="G54" s="22">
        <v>0.25</v>
      </c>
      <c r="H54" s="23">
        <f>ROUND(F54*(1+G54),2)</f>
        <v>58.1</v>
      </c>
      <c r="I54" s="24">
        <f>ROUND(H54*E54,2)</f>
        <v>53626.3</v>
      </c>
      <c r="K54" s="68"/>
    </row>
    <row r="55" spans="1:9" ht="13.5" thickBot="1">
      <c r="A55" s="120" t="s">
        <v>16</v>
      </c>
      <c r="B55" s="121"/>
      <c r="C55" s="121"/>
      <c r="D55" s="121"/>
      <c r="E55" s="121"/>
      <c r="F55" s="121"/>
      <c r="G55" s="121"/>
      <c r="H55" s="122"/>
      <c r="I55" s="26">
        <f>ROUND(SUM(I12:I54),2)</f>
        <v>691976.63</v>
      </c>
    </row>
    <row r="56" spans="1:9" ht="12.75" customHeight="1">
      <c r="A56" s="4"/>
      <c r="B56" s="31"/>
      <c r="C56" s="27"/>
      <c r="D56" s="27"/>
      <c r="E56" s="27"/>
      <c r="F56" s="27"/>
      <c r="G56" s="27"/>
      <c r="H56" s="27"/>
      <c r="I56" s="28"/>
    </row>
    <row r="57" spans="1:9" ht="12.75" customHeight="1">
      <c r="A57" s="123" t="s">
        <v>169</v>
      </c>
      <c r="B57" s="124"/>
      <c r="C57" s="129" t="s">
        <v>58</v>
      </c>
      <c r="D57" s="130"/>
      <c r="E57" s="133" t="s">
        <v>5</v>
      </c>
      <c r="F57" s="133"/>
      <c r="G57" s="134"/>
      <c r="H57" s="135"/>
      <c r="I57" s="136"/>
    </row>
    <row r="58" spans="1:9" ht="12.75">
      <c r="A58" s="125"/>
      <c r="B58" s="126"/>
      <c r="C58" s="131"/>
      <c r="D58" s="132"/>
      <c r="E58" s="133"/>
      <c r="F58" s="133"/>
      <c r="G58" s="134"/>
      <c r="H58" s="135"/>
      <c r="I58" s="136"/>
    </row>
    <row r="59" spans="1:9" ht="12.75">
      <c r="A59" s="125"/>
      <c r="B59" s="126"/>
      <c r="C59" s="141" t="s">
        <v>68</v>
      </c>
      <c r="D59" s="132"/>
      <c r="E59" s="133"/>
      <c r="F59" s="133"/>
      <c r="G59" s="134"/>
      <c r="H59" s="135"/>
      <c r="I59" s="136"/>
    </row>
    <row r="60" spans="1:9" ht="13.5" thickBot="1">
      <c r="A60" s="127"/>
      <c r="B60" s="128"/>
      <c r="C60" s="142"/>
      <c r="D60" s="143"/>
      <c r="E60" s="137"/>
      <c r="F60" s="137"/>
      <c r="G60" s="138"/>
      <c r="H60" s="139"/>
      <c r="I60" s="140"/>
    </row>
    <row r="61" ht="9" customHeight="1">
      <c r="C61" s="45"/>
    </row>
    <row r="62" spans="1:3" ht="12.75" customHeight="1">
      <c r="A62" s="15" t="s">
        <v>10</v>
      </c>
      <c r="C62" s="45"/>
    </row>
    <row r="63" spans="1:9" ht="12.75">
      <c r="A63" s="119" t="s">
        <v>12</v>
      </c>
      <c r="B63" s="119"/>
      <c r="C63" s="119"/>
      <c r="D63" s="119"/>
      <c r="E63" s="119"/>
      <c r="F63" s="119"/>
      <c r="G63" s="119"/>
      <c r="H63" s="119"/>
      <c r="I63" s="119"/>
    </row>
    <row r="64" spans="1:9" ht="4.5" customHeight="1">
      <c r="A64" s="119"/>
      <c r="B64" s="119"/>
      <c r="C64" s="119"/>
      <c r="D64" s="119"/>
      <c r="E64" s="119"/>
      <c r="F64" s="119"/>
      <c r="G64" s="119"/>
      <c r="H64" s="119"/>
      <c r="I64" s="119"/>
    </row>
    <row r="65" spans="1:9" ht="12.75" customHeight="1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6"/>
      <c r="B67" s="33"/>
      <c r="C67" s="16"/>
      <c r="D67" s="16"/>
      <c r="E67" s="16"/>
      <c r="F67" s="16"/>
      <c r="G67" s="16"/>
      <c r="H67" s="16"/>
      <c r="I67" s="16"/>
    </row>
    <row r="68" spans="1:9" ht="12.75">
      <c r="A68" s="119" t="s">
        <v>18</v>
      </c>
      <c r="B68" s="119"/>
      <c r="C68" s="119"/>
      <c r="D68" s="119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  <row r="70" spans="1:9" ht="12.75">
      <c r="A70" s="17"/>
      <c r="B70" s="34"/>
      <c r="C70" s="17"/>
      <c r="D70" s="17"/>
      <c r="E70" s="17"/>
      <c r="F70" s="17"/>
      <c r="G70" s="17"/>
      <c r="H70" s="17"/>
      <c r="I70" s="17"/>
    </row>
    <row r="71" spans="1:9" ht="12.75">
      <c r="A71" s="119" t="s">
        <v>11</v>
      </c>
      <c r="B71" s="119"/>
      <c r="C71" s="119"/>
      <c r="D71" s="119"/>
      <c r="E71" s="119"/>
      <c r="F71" s="119"/>
      <c r="G71" s="119"/>
      <c r="H71" s="119"/>
      <c r="I71" s="119"/>
    </row>
    <row r="72" ht="12.75">
      <c r="C72" s="45"/>
    </row>
    <row r="73" ht="12.75">
      <c r="C73" s="45"/>
    </row>
  </sheetData>
  <sheetProtection/>
  <mergeCells count="26">
    <mergeCell ref="A68:I69"/>
    <mergeCell ref="A71:I71"/>
    <mergeCell ref="A55:H55"/>
    <mergeCell ref="A57:B60"/>
    <mergeCell ref="C57:D58"/>
    <mergeCell ref="E57:I60"/>
    <mergeCell ref="C59:D60"/>
    <mergeCell ref="A63:I66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H1:I2"/>
    <mergeCell ref="A5:B6"/>
    <mergeCell ref="A7:B7"/>
    <mergeCell ref="C5:G6"/>
    <mergeCell ref="C7:G7"/>
    <mergeCell ref="A1:G1"/>
    <mergeCell ref="A2:G2"/>
    <mergeCell ref="A3:G4"/>
  </mergeCells>
  <printOptions horizontalCentered="1"/>
  <pageMargins left="0.5118110236220472" right="0.5905511811023623" top="0.5905511811023623" bottom="0.5905511811023623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72"/>
  <sheetViews>
    <sheetView showGridLines="0" view="pageBreakPreview" zoomScaleSheetLayoutView="100" workbookViewId="0" topLeftCell="A4">
      <selection activeCell="A54" sqref="A54:H54"/>
    </sheetView>
  </sheetViews>
  <sheetFormatPr defaultColWidth="9.140625" defaultRowHeight="12.75"/>
  <cols>
    <col min="1" max="1" width="5.8515625" style="18" customWidth="1"/>
    <col min="2" max="2" width="12.421875" style="32" customWidth="1"/>
    <col min="3" max="3" width="55.7109375" style="12" customWidth="1"/>
    <col min="4" max="4" width="6.00390625" style="18" bestFit="1" customWidth="1"/>
    <col min="5" max="5" width="8.00390625" style="18" bestFit="1" customWidth="1"/>
    <col min="6" max="6" width="9.57421875" style="18" customWidth="1"/>
    <col min="7" max="7" width="7.28125" style="18" bestFit="1" customWidth="1"/>
    <col min="8" max="8" width="9.8515625" style="18" customWidth="1"/>
    <col min="9" max="9" width="12.57421875" style="18" customWidth="1"/>
  </cols>
  <sheetData>
    <row r="1" spans="1:9" ht="36" customHeight="1">
      <c r="A1" s="98"/>
      <c r="B1" s="99"/>
      <c r="C1" s="99"/>
      <c r="D1" s="99"/>
      <c r="E1" s="99"/>
      <c r="F1" s="99"/>
      <c r="G1" s="100"/>
      <c r="H1" s="81" t="s">
        <v>8</v>
      </c>
      <c r="I1" s="82"/>
    </row>
    <row r="2" spans="1:9" ht="15.75">
      <c r="A2" s="101" t="s">
        <v>153</v>
      </c>
      <c r="B2" s="102"/>
      <c r="C2" s="102"/>
      <c r="D2" s="102"/>
      <c r="E2" s="102"/>
      <c r="F2" s="102"/>
      <c r="G2" s="103"/>
      <c r="H2" s="83"/>
      <c r="I2" s="84"/>
    </row>
    <row r="3" spans="1:9" ht="15.75">
      <c r="A3" s="85" t="s">
        <v>67</v>
      </c>
      <c r="B3" s="86"/>
      <c r="C3" s="86"/>
      <c r="D3" s="86"/>
      <c r="E3" s="86"/>
      <c r="F3" s="86"/>
      <c r="G3" s="92"/>
      <c r="H3" s="9"/>
      <c r="I3" s="19" t="s">
        <v>0</v>
      </c>
    </row>
    <row r="4" spans="1:9" ht="15.75">
      <c r="A4" s="104"/>
      <c r="B4" s="105"/>
      <c r="C4" s="105"/>
      <c r="D4" s="105"/>
      <c r="E4" s="105"/>
      <c r="F4" s="105"/>
      <c r="G4" s="106"/>
      <c r="H4" s="10"/>
      <c r="I4" s="13" t="s">
        <v>150</v>
      </c>
    </row>
    <row r="5" spans="1:9" ht="12.75">
      <c r="A5" s="85" t="s">
        <v>6</v>
      </c>
      <c r="B5" s="86"/>
      <c r="C5" s="91" t="s">
        <v>56</v>
      </c>
      <c r="D5" s="86"/>
      <c r="E5" s="86"/>
      <c r="F5" s="86"/>
      <c r="G5" s="92"/>
      <c r="H5" s="8"/>
      <c r="I5" s="19" t="s">
        <v>14</v>
      </c>
    </row>
    <row r="6" spans="1:9" ht="12.75">
      <c r="A6" s="87"/>
      <c r="B6" s="88"/>
      <c r="C6" s="93"/>
      <c r="D6" s="88"/>
      <c r="E6" s="88"/>
      <c r="F6" s="88"/>
      <c r="G6" s="94"/>
      <c r="H6" s="11"/>
      <c r="I6" s="13" t="s">
        <v>170</v>
      </c>
    </row>
    <row r="7" spans="1:9" ht="15.75" customHeight="1">
      <c r="A7" s="89" t="s">
        <v>9</v>
      </c>
      <c r="B7" s="90"/>
      <c r="C7" s="95" t="s">
        <v>70</v>
      </c>
      <c r="D7" s="96"/>
      <c r="E7" s="96"/>
      <c r="F7" s="96"/>
      <c r="G7" s="97"/>
      <c r="H7" s="1"/>
      <c r="I7" s="3"/>
    </row>
    <row r="8" spans="1:9" ht="15.75">
      <c r="A8" s="107" t="s">
        <v>168</v>
      </c>
      <c r="B8" s="108"/>
      <c r="C8" s="108"/>
      <c r="D8" s="108"/>
      <c r="E8" s="108"/>
      <c r="F8" s="108"/>
      <c r="G8" s="108"/>
      <c r="H8" s="109"/>
      <c r="I8" s="110"/>
    </row>
    <row r="9" spans="1:9" ht="10.5" customHeight="1" thickBot="1">
      <c r="A9" s="5"/>
      <c r="B9" s="29"/>
      <c r="C9" s="10"/>
      <c r="D9" s="6"/>
      <c r="E9" s="6"/>
      <c r="F9" s="6"/>
      <c r="G9" s="6"/>
      <c r="H9" s="6"/>
      <c r="I9" s="7"/>
    </row>
    <row r="10" spans="1:9" ht="21" customHeight="1">
      <c r="A10" s="111" t="s">
        <v>1</v>
      </c>
      <c r="B10" s="113" t="s">
        <v>13</v>
      </c>
      <c r="C10" s="115" t="s">
        <v>2</v>
      </c>
      <c r="D10" s="115" t="s">
        <v>3</v>
      </c>
      <c r="E10" s="115" t="s">
        <v>4</v>
      </c>
      <c r="F10" s="115" t="s">
        <v>7</v>
      </c>
      <c r="G10" s="115" t="s">
        <v>15</v>
      </c>
      <c r="H10" s="115" t="s">
        <v>19</v>
      </c>
      <c r="I10" s="117" t="s">
        <v>17</v>
      </c>
    </row>
    <row r="11" spans="1:9" ht="20.25" customHeight="1">
      <c r="A11" s="112"/>
      <c r="B11" s="114"/>
      <c r="C11" s="116"/>
      <c r="D11" s="116"/>
      <c r="E11" s="116"/>
      <c r="F11" s="116"/>
      <c r="G11" s="116"/>
      <c r="H11" s="116"/>
      <c r="I11" s="118"/>
    </row>
    <row r="12" spans="1:9" s="42" customFormat="1" ht="12.75">
      <c r="A12" s="35">
        <v>1</v>
      </c>
      <c r="B12" s="36"/>
      <c r="C12" s="43" t="s">
        <v>20</v>
      </c>
      <c r="D12" s="37"/>
      <c r="E12" s="38"/>
      <c r="F12" s="38"/>
      <c r="G12" s="39"/>
      <c r="H12" s="40"/>
      <c r="I12" s="41"/>
    </row>
    <row r="13" spans="1:9" ht="12.75">
      <c r="A13" s="14" t="s">
        <v>21</v>
      </c>
      <c r="B13" s="30" t="s">
        <v>22</v>
      </c>
      <c r="C13" s="44" t="s">
        <v>23</v>
      </c>
      <c r="D13" s="20" t="s">
        <v>24</v>
      </c>
      <c r="E13" s="46">
        <v>2.5</v>
      </c>
      <c r="F13" s="21">
        <v>327.64</v>
      </c>
      <c r="G13" s="22">
        <v>0.25</v>
      </c>
      <c r="H13" s="23">
        <f aca="true" t="shared" si="0" ref="H13:H50">ROUND(F13*(1+G13),2)</f>
        <v>409.55</v>
      </c>
      <c r="I13" s="24">
        <f aca="true" t="shared" si="1" ref="I13:I52">ROUND(H13*E13,2)</f>
        <v>1023.88</v>
      </c>
    </row>
    <row r="14" spans="1:9" ht="12.75">
      <c r="A14" s="14"/>
      <c r="B14" s="30"/>
      <c r="C14" s="44"/>
      <c r="D14" s="20"/>
      <c r="E14" s="21"/>
      <c r="F14" s="21"/>
      <c r="G14" s="22"/>
      <c r="H14" s="23"/>
      <c r="I14" s="24"/>
    </row>
    <row r="15" spans="1:9" ht="12.75">
      <c r="A15" s="35" t="s">
        <v>71</v>
      </c>
      <c r="B15" s="36"/>
      <c r="C15" s="43" t="s">
        <v>30</v>
      </c>
      <c r="D15" s="37"/>
      <c r="E15" s="38"/>
      <c r="F15" s="38"/>
      <c r="G15" s="22"/>
      <c r="H15" s="40"/>
      <c r="I15" s="41"/>
    </row>
    <row r="16" spans="1:9" ht="12.75">
      <c r="A16" s="14" t="s">
        <v>25</v>
      </c>
      <c r="B16" s="30" t="s">
        <v>135</v>
      </c>
      <c r="C16" s="44" t="s">
        <v>26</v>
      </c>
      <c r="D16" s="20" t="s">
        <v>24</v>
      </c>
      <c r="E16" s="21">
        <v>2143</v>
      </c>
      <c r="F16" s="21">
        <v>1.16</v>
      </c>
      <c r="G16" s="22">
        <v>0.25</v>
      </c>
      <c r="H16" s="23">
        <f t="shared" si="0"/>
        <v>1.45</v>
      </c>
      <c r="I16" s="24">
        <f t="shared" si="1"/>
        <v>3107.35</v>
      </c>
    </row>
    <row r="17" spans="1:9" ht="12.75" customHeight="1">
      <c r="A17" s="14" t="s">
        <v>27</v>
      </c>
      <c r="B17" s="30" t="s">
        <v>33</v>
      </c>
      <c r="C17" s="44" t="s">
        <v>107</v>
      </c>
      <c r="D17" s="20" t="s">
        <v>29</v>
      </c>
      <c r="E17" s="21">
        <f>ROUNDUP(E16*0.18,0)</f>
        <v>386</v>
      </c>
      <c r="F17" s="21">
        <v>111.21</v>
      </c>
      <c r="G17" s="22">
        <v>0.25</v>
      </c>
      <c r="H17" s="23">
        <f t="shared" si="0"/>
        <v>139.01</v>
      </c>
      <c r="I17" s="24">
        <f t="shared" si="1"/>
        <v>53657.86</v>
      </c>
    </row>
    <row r="18" spans="1:9" ht="12.75" customHeight="1">
      <c r="A18" s="14" t="s">
        <v>28</v>
      </c>
      <c r="B18" s="30" t="s">
        <v>108</v>
      </c>
      <c r="C18" s="44" t="s">
        <v>109</v>
      </c>
      <c r="D18" s="20" t="s">
        <v>29</v>
      </c>
      <c r="E18" s="21">
        <f>E17</f>
        <v>386</v>
      </c>
      <c r="F18" s="21">
        <v>3.12</v>
      </c>
      <c r="G18" s="22">
        <v>0.25</v>
      </c>
      <c r="H18" s="23">
        <f t="shared" si="0"/>
        <v>3.9</v>
      </c>
      <c r="I18" s="24">
        <f t="shared" si="1"/>
        <v>1505.4</v>
      </c>
    </row>
    <row r="19" spans="1:9" ht="12.75">
      <c r="A19" s="14" t="s">
        <v>66</v>
      </c>
      <c r="B19" s="30" t="s">
        <v>142</v>
      </c>
      <c r="C19" s="44" t="s">
        <v>110</v>
      </c>
      <c r="D19" s="20" t="s">
        <v>29</v>
      </c>
      <c r="E19" s="21">
        <v>257</v>
      </c>
      <c r="F19" s="21">
        <v>147.78</v>
      </c>
      <c r="G19" s="22">
        <v>0.25</v>
      </c>
      <c r="H19" s="23">
        <f t="shared" si="0"/>
        <v>184.73</v>
      </c>
      <c r="I19" s="24">
        <f t="shared" si="1"/>
        <v>47475.61</v>
      </c>
    </row>
    <row r="20" spans="1:10" ht="12" customHeight="1">
      <c r="A20" s="14" t="s">
        <v>72</v>
      </c>
      <c r="B20" s="30" t="s">
        <v>108</v>
      </c>
      <c r="C20" s="44" t="s">
        <v>111</v>
      </c>
      <c r="D20" s="20" t="s">
        <v>29</v>
      </c>
      <c r="E20" s="21">
        <v>257</v>
      </c>
      <c r="F20" s="21">
        <v>3.12</v>
      </c>
      <c r="G20" s="22">
        <v>0.25</v>
      </c>
      <c r="H20" s="23">
        <f t="shared" si="0"/>
        <v>3.9</v>
      </c>
      <c r="I20" s="24">
        <f t="shared" si="1"/>
        <v>1002.3</v>
      </c>
      <c r="J20" s="66"/>
    </row>
    <row r="21" spans="1:9" ht="12.75">
      <c r="A21" s="14" t="s">
        <v>73</v>
      </c>
      <c r="B21" s="30" t="s">
        <v>143</v>
      </c>
      <c r="C21" s="44" t="s">
        <v>147</v>
      </c>
      <c r="D21" s="20" t="s">
        <v>24</v>
      </c>
      <c r="E21" s="21">
        <f>E16</f>
        <v>2143</v>
      </c>
      <c r="F21" s="21">
        <v>5</v>
      </c>
      <c r="G21" s="22">
        <v>0.25</v>
      </c>
      <c r="H21" s="23">
        <f t="shared" si="0"/>
        <v>6.25</v>
      </c>
      <c r="I21" s="24">
        <f t="shared" si="1"/>
        <v>13393.75</v>
      </c>
    </row>
    <row r="22" spans="1:10" ht="12.75">
      <c r="A22" s="14" t="s">
        <v>112</v>
      </c>
      <c r="B22" s="30" t="s">
        <v>115</v>
      </c>
      <c r="C22" s="44" t="s">
        <v>113</v>
      </c>
      <c r="D22" s="20" t="s">
        <v>114</v>
      </c>
      <c r="E22" s="21">
        <f>(E21*1.2*1.2/1000)*30</f>
        <v>92.57759999999999</v>
      </c>
      <c r="F22" s="21">
        <v>1.29</v>
      </c>
      <c r="G22" s="22">
        <v>0.25</v>
      </c>
      <c r="H22" s="23">
        <f t="shared" si="0"/>
        <v>1.61</v>
      </c>
      <c r="I22" s="24">
        <f t="shared" si="1"/>
        <v>149.05</v>
      </c>
      <c r="J22" s="66"/>
    </row>
    <row r="23" spans="1:9" ht="12.75">
      <c r="A23" s="14" t="s">
        <v>120</v>
      </c>
      <c r="B23" s="30" t="s">
        <v>144</v>
      </c>
      <c r="C23" s="44" t="s">
        <v>171</v>
      </c>
      <c r="D23" s="20" t="s">
        <v>24</v>
      </c>
      <c r="E23" s="21">
        <f>E16</f>
        <v>2143</v>
      </c>
      <c r="F23" s="21">
        <v>1.3</v>
      </c>
      <c r="G23" s="22">
        <v>0.25</v>
      </c>
      <c r="H23" s="23">
        <f t="shared" si="0"/>
        <v>1.63</v>
      </c>
      <c r="I23" s="24">
        <f t="shared" si="1"/>
        <v>3493.09</v>
      </c>
    </row>
    <row r="24" spans="1:10" ht="12.75" customHeight="1">
      <c r="A24" s="14" t="s">
        <v>116</v>
      </c>
      <c r="B24" s="30" t="s">
        <v>115</v>
      </c>
      <c r="C24" s="44" t="s">
        <v>158</v>
      </c>
      <c r="D24" s="20" t="s">
        <v>114</v>
      </c>
      <c r="E24" s="21">
        <f>(E23*1*1.2/1000)*30</f>
        <v>77.148</v>
      </c>
      <c r="F24" s="21">
        <v>1.29</v>
      </c>
      <c r="G24" s="22">
        <v>0.25</v>
      </c>
      <c r="H24" s="23">
        <f t="shared" si="0"/>
        <v>1.61</v>
      </c>
      <c r="I24" s="24">
        <f t="shared" si="1"/>
        <v>124.21</v>
      </c>
      <c r="J24" s="66"/>
    </row>
    <row r="25" spans="1:9" ht="12.75">
      <c r="A25" s="14" t="s">
        <v>121</v>
      </c>
      <c r="B25" s="30" t="s">
        <v>145</v>
      </c>
      <c r="C25" s="44" t="s">
        <v>149</v>
      </c>
      <c r="D25" s="20" t="s">
        <v>38</v>
      </c>
      <c r="E25" s="21">
        <f>ROUNDUP(E16*0.04*2.5,0)</f>
        <v>215</v>
      </c>
      <c r="F25" s="21">
        <v>229.81</v>
      </c>
      <c r="G25" s="22">
        <v>0.25</v>
      </c>
      <c r="H25" s="23">
        <f t="shared" si="0"/>
        <v>287.26</v>
      </c>
      <c r="I25" s="24">
        <f t="shared" si="1"/>
        <v>61760.9</v>
      </c>
    </row>
    <row r="26" spans="1:9" ht="12.75">
      <c r="A26" s="14" t="s">
        <v>117</v>
      </c>
      <c r="B26" s="30" t="s">
        <v>119</v>
      </c>
      <c r="C26" s="67" t="s">
        <v>118</v>
      </c>
      <c r="D26" s="20" t="s">
        <v>114</v>
      </c>
      <c r="E26" s="21">
        <f>E25*30</f>
        <v>6450</v>
      </c>
      <c r="F26" s="21">
        <v>0.94</v>
      </c>
      <c r="G26" s="22">
        <v>0.25</v>
      </c>
      <c r="H26" s="23">
        <f t="shared" si="0"/>
        <v>1.18</v>
      </c>
      <c r="I26" s="24">
        <f t="shared" si="1"/>
        <v>7611</v>
      </c>
    </row>
    <row r="27" spans="1:9" s="42" customFormat="1" ht="12.75">
      <c r="A27" s="14"/>
      <c r="B27" s="30"/>
      <c r="C27" s="44"/>
      <c r="D27" s="20"/>
      <c r="E27" s="21"/>
      <c r="F27" s="21"/>
      <c r="G27" s="22"/>
      <c r="H27" s="23"/>
      <c r="I27" s="24"/>
    </row>
    <row r="28" spans="1:9" ht="12.75">
      <c r="A28" s="35" t="s">
        <v>74</v>
      </c>
      <c r="B28" s="36"/>
      <c r="C28" s="43" t="s">
        <v>40</v>
      </c>
      <c r="D28" s="37"/>
      <c r="E28" s="38"/>
      <c r="F28" s="38"/>
      <c r="G28" s="22"/>
      <c r="H28" s="40"/>
      <c r="I28" s="41"/>
    </row>
    <row r="29" spans="1:9" ht="12.75">
      <c r="A29" s="14" t="s">
        <v>31</v>
      </c>
      <c r="B29" s="30" t="s">
        <v>123</v>
      </c>
      <c r="C29" s="44" t="s">
        <v>122</v>
      </c>
      <c r="D29" s="20" t="s">
        <v>29</v>
      </c>
      <c r="E29" s="21">
        <f>ROUNDUP(1.2*0.8*(E32),0)</f>
        <v>15</v>
      </c>
      <c r="F29" s="21">
        <v>12.94</v>
      </c>
      <c r="G29" s="22">
        <v>0.25</v>
      </c>
      <c r="H29" s="23">
        <f t="shared" si="0"/>
        <v>16.18</v>
      </c>
      <c r="I29" s="24">
        <f t="shared" si="1"/>
        <v>242.7</v>
      </c>
    </row>
    <row r="30" spans="1:9" ht="12.75">
      <c r="A30" s="14" t="s">
        <v>32</v>
      </c>
      <c r="B30" s="30" t="s">
        <v>175</v>
      </c>
      <c r="C30" s="44" t="s">
        <v>43</v>
      </c>
      <c r="D30" s="20" t="s">
        <v>44</v>
      </c>
      <c r="E30" s="21">
        <v>3</v>
      </c>
      <c r="F30" s="21">
        <v>618</v>
      </c>
      <c r="G30" s="22">
        <v>0.25</v>
      </c>
      <c r="H30" s="23">
        <f t="shared" si="0"/>
        <v>772.5</v>
      </c>
      <c r="I30" s="24">
        <f t="shared" si="1"/>
        <v>2317.5</v>
      </c>
    </row>
    <row r="31" spans="1:9" ht="12.75">
      <c r="A31" s="14" t="s">
        <v>34</v>
      </c>
      <c r="B31" s="30" t="s">
        <v>173</v>
      </c>
      <c r="C31" s="44" t="s">
        <v>174</v>
      </c>
      <c r="D31" s="20" t="s">
        <v>24</v>
      </c>
      <c r="E31" s="21">
        <v>1.19</v>
      </c>
      <c r="F31" s="21">
        <v>221</v>
      </c>
      <c r="G31" s="22">
        <v>0.25</v>
      </c>
      <c r="H31" s="23">
        <f t="shared" si="0"/>
        <v>276.25</v>
      </c>
      <c r="I31" s="24">
        <f t="shared" si="1"/>
        <v>328.74</v>
      </c>
    </row>
    <row r="32" spans="1:9" ht="12" customHeight="1">
      <c r="A32" s="14" t="s">
        <v>35</v>
      </c>
      <c r="B32" s="30" t="s">
        <v>140</v>
      </c>
      <c r="C32" s="44" t="s">
        <v>138</v>
      </c>
      <c r="D32" s="20" t="s">
        <v>46</v>
      </c>
      <c r="E32" s="21">
        <v>15</v>
      </c>
      <c r="F32" s="21">
        <v>45.37</v>
      </c>
      <c r="G32" s="22">
        <v>0.25</v>
      </c>
      <c r="H32" s="23">
        <f t="shared" si="0"/>
        <v>56.71</v>
      </c>
      <c r="I32" s="24">
        <f t="shared" si="1"/>
        <v>850.65</v>
      </c>
    </row>
    <row r="33" spans="1:9" ht="12" customHeight="1">
      <c r="A33" s="14" t="s">
        <v>36</v>
      </c>
      <c r="B33" s="30" t="s">
        <v>141</v>
      </c>
      <c r="C33" s="69" t="s">
        <v>139</v>
      </c>
      <c r="D33" s="20" t="s">
        <v>46</v>
      </c>
      <c r="E33" s="21">
        <f>E32</f>
        <v>15</v>
      </c>
      <c r="F33" s="21">
        <v>39.15</v>
      </c>
      <c r="G33" s="22">
        <v>0.25</v>
      </c>
      <c r="H33" s="23">
        <f t="shared" si="0"/>
        <v>48.94</v>
      </c>
      <c r="I33" s="24">
        <f t="shared" si="1"/>
        <v>734.1</v>
      </c>
    </row>
    <row r="34" spans="1:9" s="42" customFormat="1" ht="12.75" customHeight="1">
      <c r="A34" s="14" t="s">
        <v>37</v>
      </c>
      <c r="B34" s="30" t="s">
        <v>155</v>
      </c>
      <c r="C34" s="44" t="s">
        <v>48</v>
      </c>
      <c r="D34" s="20" t="s">
        <v>29</v>
      </c>
      <c r="E34" s="21">
        <f>ROUNDUP(E29-(0.6*0.6*E32)+0,0)</f>
        <v>10</v>
      </c>
      <c r="F34" s="21">
        <v>121.34</v>
      </c>
      <c r="G34" s="22">
        <v>0.25</v>
      </c>
      <c r="H34" s="23">
        <f t="shared" si="0"/>
        <v>151.68</v>
      </c>
      <c r="I34" s="24">
        <f t="shared" si="1"/>
        <v>1516.8</v>
      </c>
    </row>
    <row r="35" spans="1:9" s="42" customFormat="1" ht="12" customHeight="1">
      <c r="A35" s="14" t="s">
        <v>75</v>
      </c>
      <c r="B35" s="30" t="s">
        <v>108</v>
      </c>
      <c r="C35" s="44" t="s">
        <v>131</v>
      </c>
      <c r="D35" s="20" t="s">
        <v>29</v>
      </c>
      <c r="E35" s="21">
        <f>E34</f>
        <v>10</v>
      </c>
      <c r="F35" s="21">
        <v>3.12</v>
      </c>
      <c r="G35" s="22">
        <v>0.25</v>
      </c>
      <c r="H35" s="23">
        <f t="shared" si="0"/>
        <v>3.9</v>
      </c>
      <c r="I35" s="24">
        <f t="shared" si="1"/>
        <v>39</v>
      </c>
    </row>
    <row r="36" spans="1:9" s="42" customFormat="1" ht="12" customHeight="1">
      <c r="A36" s="14" t="s">
        <v>132</v>
      </c>
      <c r="B36" s="77" t="s">
        <v>64</v>
      </c>
      <c r="C36" s="78" t="s">
        <v>63</v>
      </c>
      <c r="D36" s="75" t="s">
        <v>44</v>
      </c>
      <c r="E36" s="76">
        <v>1</v>
      </c>
      <c r="F36" s="21">
        <v>575.94</v>
      </c>
      <c r="G36" s="22">
        <v>0.25</v>
      </c>
      <c r="H36" s="23">
        <f t="shared" si="0"/>
        <v>719.93</v>
      </c>
      <c r="I36" s="24">
        <f t="shared" si="1"/>
        <v>719.93</v>
      </c>
    </row>
    <row r="37" spans="1:9" ht="12.75">
      <c r="A37" s="14"/>
      <c r="B37" s="30"/>
      <c r="C37" s="44"/>
      <c r="D37" s="20"/>
      <c r="E37" s="21"/>
      <c r="F37" s="21"/>
      <c r="G37" s="22"/>
      <c r="H37" s="23"/>
      <c r="I37" s="24"/>
    </row>
    <row r="38" spans="1:9" s="42" customFormat="1" ht="12.75">
      <c r="A38" s="35" t="s">
        <v>76</v>
      </c>
      <c r="B38" s="36"/>
      <c r="C38" s="43" t="s">
        <v>49</v>
      </c>
      <c r="D38" s="37"/>
      <c r="E38" s="38"/>
      <c r="F38" s="38"/>
      <c r="G38" s="22"/>
      <c r="H38" s="40"/>
      <c r="I38" s="41"/>
    </row>
    <row r="39" spans="1:9" ht="38.25">
      <c r="A39" s="14" t="s">
        <v>39</v>
      </c>
      <c r="B39" s="30" t="s">
        <v>156</v>
      </c>
      <c r="C39" s="44" t="s">
        <v>148</v>
      </c>
      <c r="D39" s="20" t="s">
        <v>46</v>
      </c>
      <c r="E39" s="21">
        <v>468</v>
      </c>
      <c r="F39" s="21">
        <v>34.13</v>
      </c>
      <c r="G39" s="22">
        <v>0.25</v>
      </c>
      <c r="H39" s="23">
        <f t="shared" si="0"/>
        <v>42.66</v>
      </c>
      <c r="I39" s="24">
        <f t="shared" si="1"/>
        <v>19964.88</v>
      </c>
    </row>
    <row r="40" spans="1:9" ht="12.75">
      <c r="A40" s="14"/>
      <c r="B40" s="30"/>
      <c r="C40" s="44"/>
      <c r="D40" s="20"/>
      <c r="E40" s="21"/>
      <c r="F40" s="21"/>
      <c r="G40" s="22"/>
      <c r="H40" s="23"/>
      <c r="I40" s="24"/>
    </row>
    <row r="41" spans="1:9" ht="12.75">
      <c r="A41" s="35" t="s">
        <v>77</v>
      </c>
      <c r="B41" s="36"/>
      <c r="C41" s="43" t="s">
        <v>51</v>
      </c>
      <c r="D41" s="37"/>
      <c r="E41" s="38"/>
      <c r="F41" s="38"/>
      <c r="G41" s="22"/>
      <c r="H41" s="40"/>
      <c r="I41" s="41"/>
    </row>
    <row r="42" spans="1:9" ht="12.75">
      <c r="A42" s="14" t="s">
        <v>41</v>
      </c>
      <c r="B42" s="30" t="s">
        <v>133</v>
      </c>
      <c r="C42" s="44" t="s">
        <v>62</v>
      </c>
      <c r="D42" s="20" t="s">
        <v>24</v>
      </c>
      <c r="E42" s="21">
        <v>1.15</v>
      </c>
      <c r="F42" s="21">
        <v>257.14</v>
      </c>
      <c r="G42" s="22">
        <v>0.25</v>
      </c>
      <c r="H42" s="23">
        <f>ROUND(F42*(1+G42),2)</f>
        <v>321.43</v>
      </c>
      <c r="I42" s="24">
        <f>ROUND(H42*E42,2)</f>
        <v>369.64</v>
      </c>
    </row>
    <row r="43" spans="1:9" ht="38.25">
      <c r="A43" s="14" t="s">
        <v>42</v>
      </c>
      <c r="B43" s="30" t="s">
        <v>166</v>
      </c>
      <c r="C43" s="44" t="s">
        <v>167</v>
      </c>
      <c r="D43" s="20" t="s">
        <v>46</v>
      </c>
      <c r="E43" s="21">
        <v>15</v>
      </c>
      <c r="F43" s="21">
        <v>53.31</v>
      </c>
      <c r="G43" s="22">
        <v>0.25</v>
      </c>
      <c r="H43" s="23">
        <f>ROUND(F43*(1+G43),2)</f>
        <v>66.64</v>
      </c>
      <c r="I43" s="24">
        <f t="shared" si="1"/>
        <v>999.6</v>
      </c>
    </row>
    <row r="44" spans="1:9" s="42" customFormat="1" ht="12.75">
      <c r="A44" s="14" t="s">
        <v>45</v>
      </c>
      <c r="B44" s="30" t="s">
        <v>59</v>
      </c>
      <c r="C44" s="44" t="s">
        <v>52</v>
      </c>
      <c r="D44" s="20" t="s">
        <v>44</v>
      </c>
      <c r="E44" s="21">
        <v>2</v>
      </c>
      <c r="F44" s="21">
        <v>95.25</v>
      </c>
      <c r="G44" s="22">
        <v>0.25</v>
      </c>
      <c r="H44" s="23">
        <f t="shared" si="0"/>
        <v>119.06</v>
      </c>
      <c r="I44" s="24">
        <f t="shared" si="1"/>
        <v>238.12</v>
      </c>
    </row>
    <row r="45" spans="1:9" ht="13.5" customHeight="1">
      <c r="A45" s="14" t="s">
        <v>165</v>
      </c>
      <c r="B45" s="30" t="s">
        <v>134</v>
      </c>
      <c r="C45" s="44" t="s">
        <v>106</v>
      </c>
      <c r="D45" s="20" t="s">
        <v>24</v>
      </c>
      <c r="E45" s="21">
        <v>74.9</v>
      </c>
      <c r="F45" s="21">
        <v>17.57</v>
      </c>
      <c r="G45" s="22">
        <v>0.25</v>
      </c>
      <c r="H45" s="23">
        <f t="shared" si="0"/>
        <v>21.96</v>
      </c>
      <c r="I45" s="24">
        <f t="shared" si="1"/>
        <v>1644.8</v>
      </c>
    </row>
    <row r="46" spans="1:9" ht="12.75">
      <c r="A46" s="14"/>
      <c r="B46" s="30"/>
      <c r="C46" s="44"/>
      <c r="D46" s="20"/>
      <c r="E46" s="21"/>
      <c r="F46" s="21"/>
      <c r="G46" s="22"/>
      <c r="H46" s="23"/>
      <c r="I46" s="24"/>
    </row>
    <row r="47" spans="1:9" ht="12.75">
      <c r="A47" s="35" t="s">
        <v>78</v>
      </c>
      <c r="B47" s="36"/>
      <c r="C47" s="43" t="s">
        <v>53</v>
      </c>
      <c r="D47" s="37"/>
      <c r="E47" s="38"/>
      <c r="F47" s="38"/>
      <c r="G47" s="22"/>
      <c r="H47" s="40"/>
      <c r="I47" s="41"/>
    </row>
    <row r="48" spans="1:9" ht="12.75" customHeight="1">
      <c r="A48" s="14" t="s">
        <v>50</v>
      </c>
      <c r="B48" s="30" t="s">
        <v>135</v>
      </c>
      <c r="C48" s="44" t="s">
        <v>65</v>
      </c>
      <c r="D48" s="20" t="s">
        <v>24</v>
      </c>
      <c r="E48" s="21">
        <v>651</v>
      </c>
      <c r="F48" s="21">
        <v>1.16</v>
      </c>
      <c r="G48" s="22">
        <v>0.25</v>
      </c>
      <c r="H48" s="23">
        <f t="shared" si="0"/>
        <v>1.45</v>
      </c>
      <c r="I48" s="24">
        <f t="shared" si="1"/>
        <v>943.95</v>
      </c>
    </row>
    <row r="49" spans="1:9" s="70" customFormat="1" ht="12.75">
      <c r="A49" s="14" t="s">
        <v>79</v>
      </c>
      <c r="B49" s="30" t="s">
        <v>54</v>
      </c>
      <c r="C49" s="44" t="s">
        <v>55</v>
      </c>
      <c r="D49" s="20" t="s">
        <v>24</v>
      </c>
      <c r="E49" s="21">
        <v>651</v>
      </c>
      <c r="F49" s="21">
        <v>7.04</v>
      </c>
      <c r="G49" s="22">
        <v>0.25</v>
      </c>
      <c r="H49" s="23">
        <f t="shared" si="0"/>
        <v>8.8</v>
      </c>
      <c r="I49" s="24">
        <f t="shared" si="1"/>
        <v>5728.8</v>
      </c>
    </row>
    <row r="50" spans="1:9" ht="12.75" customHeight="1">
      <c r="A50" s="14" t="s">
        <v>80</v>
      </c>
      <c r="B50" s="30" t="s">
        <v>61</v>
      </c>
      <c r="C50" s="44" t="s">
        <v>60</v>
      </c>
      <c r="D50" s="20" t="s">
        <v>24</v>
      </c>
      <c r="E50" s="21">
        <f>E48</f>
        <v>651</v>
      </c>
      <c r="F50" s="21">
        <v>31.99</v>
      </c>
      <c r="G50" s="22">
        <v>0.25</v>
      </c>
      <c r="H50" s="23">
        <f t="shared" si="0"/>
        <v>39.99</v>
      </c>
      <c r="I50" s="24">
        <f t="shared" si="1"/>
        <v>26033.49</v>
      </c>
    </row>
    <row r="51" spans="1:9" ht="12.75" customHeight="1">
      <c r="A51" s="14" t="s">
        <v>81</v>
      </c>
      <c r="B51" s="30" t="s">
        <v>137</v>
      </c>
      <c r="C51" s="44" t="s">
        <v>162</v>
      </c>
      <c r="D51" s="20" t="s">
        <v>24</v>
      </c>
      <c r="E51" s="21">
        <v>465</v>
      </c>
      <c r="F51" s="21">
        <v>74.3</v>
      </c>
      <c r="G51" s="22">
        <v>0</v>
      </c>
      <c r="H51" s="23">
        <v>74.3</v>
      </c>
      <c r="I51" s="24">
        <f>ROUND(H51*E51,2)</f>
        <v>34549.5</v>
      </c>
    </row>
    <row r="52" spans="1:9" ht="12.75" customHeight="1">
      <c r="A52" s="14" t="s">
        <v>82</v>
      </c>
      <c r="B52" s="30" t="s">
        <v>137</v>
      </c>
      <c r="C52" s="44" t="s">
        <v>163</v>
      </c>
      <c r="D52" s="20" t="s">
        <v>24</v>
      </c>
      <c r="E52" s="21">
        <v>186</v>
      </c>
      <c r="F52" s="21">
        <v>74.8</v>
      </c>
      <c r="G52" s="22">
        <v>0</v>
      </c>
      <c r="H52" s="23">
        <v>74.8</v>
      </c>
      <c r="I52" s="24">
        <f t="shared" si="1"/>
        <v>13912.8</v>
      </c>
    </row>
    <row r="53" spans="1:9" ht="38.25">
      <c r="A53" s="14" t="s">
        <v>161</v>
      </c>
      <c r="B53" s="30" t="s">
        <v>157</v>
      </c>
      <c r="C53" s="44" t="s">
        <v>159</v>
      </c>
      <c r="D53" s="25" t="s">
        <v>46</v>
      </c>
      <c r="E53" s="21">
        <v>470</v>
      </c>
      <c r="F53" s="21">
        <v>46.48</v>
      </c>
      <c r="G53" s="22">
        <v>0.25</v>
      </c>
      <c r="H53" s="23">
        <f>ROUND(F53*(1+G53),2)</f>
        <v>58.1</v>
      </c>
      <c r="I53" s="24">
        <f>ROUND(H53*E53,2)</f>
        <v>27307</v>
      </c>
    </row>
    <row r="54" spans="1:9" ht="20.25" customHeight="1" thickBot="1">
      <c r="A54" s="120" t="s">
        <v>16</v>
      </c>
      <c r="B54" s="121"/>
      <c r="C54" s="121"/>
      <c r="D54" s="121"/>
      <c r="E54" s="121"/>
      <c r="F54" s="121"/>
      <c r="G54" s="121"/>
      <c r="H54" s="122"/>
      <c r="I54" s="26">
        <f>ROUND(SUM(I12:I53),2)</f>
        <v>332746.4</v>
      </c>
    </row>
    <row r="55" spans="1:9" ht="12.75">
      <c r="A55" s="71"/>
      <c r="B55" s="74"/>
      <c r="C55" s="72"/>
      <c r="D55" s="72"/>
      <c r="E55" s="72"/>
      <c r="F55" s="72"/>
      <c r="G55" s="72"/>
      <c r="H55" s="72"/>
      <c r="I55" s="73"/>
    </row>
    <row r="56" spans="1:9" ht="12.75">
      <c r="A56" s="123" t="s">
        <v>169</v>
      </c>
      <c r="B56" s="124"/>
      <c r="C56" s="129" t="s">
        <v>58</v>
      </c>
      <c r="D56" s="130"/>
      <c r="E56" s="133" t="s">
        <v>5</v>
      </c>
      <c r="F56" s="133"/>
      <c r="G56" s="134"/>
      <c r="H56" s="135"/>
      <c r="I56" s="136"/>
    </row>
    <row r="57" spans="1:9" ht="12.75" customHeight="1">
      <c r="A57" s="125"/>
      <c r="B57" s="126"/>
      <c r="C57" s="131"/>
      <c r="D57" s="132"/>
      <c r="E57" s="133"/>
      <c r="F57" s="133"/>
      <c r="G57" s="134"/>
      <c r="H57" s="135"/>
      <c r="I57" s="136"/>
    </row>
    <row r="58" spans="1:9" ht="12.75">
      <c r="A58" s="125"/>
      <c r="B58" s="126"/>
      <c r="C58" s="141" t="s">
        <v>68</v>
      </c>
      <c r="D58" s="132"/>
      <c r="E58" s="133"/>
      <c r="F58" s="133"/>
      <c r="G58" s="134"/>
      <c r="H58" s="135"/>
      <c r="I58" s="136"/>
    </row>
    <row r="59" spans="1:9" ht="13.5" thickBot="1">
      <c r="A59" s="127"/>
      <c r="B59" s="128"/>
      <c r="C59" s="142"/>
      <c r="D59" s="143"/>
      <c r="E59" s="137"/>
      <c r="F59" s="137"/>
      <c r="G59" s="138"/>
      <c r="H59" s="139"/>
      <c r="I59" s="140"/>
    </row>
    <row r="60" ht="12.75">
      <c r="C60" s="45"/>
    </row>
    <row r="61" spans="1:3" ht="9" customHeight="1">
      <c r="A61" s="15" t="s">
        <v>10</v>
      </c>
      <c r="C61" s="45"/>
    </row>
    <row r="62" spans="1:9" ht="12.75" customHeight="1">
      <c r="A62" s="119" t="s">
        <v>12</v>
      </c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/>
      <c r="B63" s="119"/>
      <c r="C63" s="119"/>
      <c r="D63" s="119"/>
      <c r="E63" s="119"/>
      <c r="F63" s="119"/>
      <c r="G63" s="119"/>
      <c r="H63" s="119"/>
      <c r="I63" s="119"/>
    </row>
    <row r="64" spans="1:9" ht="4.5" customHeight="1">
      <c r="A64" s="119"/>
      <c r="B64" s="119"/>
      <c r="C64" s="119"/>
      <c r="D64" s="119"/>
      <c r="E64" s="119"/>
      <c r="F64" s="119"/>
      <c r="G64" s="119"/>
      <c r="H64" s="119"/>
      <c r="I64" s="119"/>
    </row>
    <row r="65" spans="1:9" ht="12.75" customHeight="1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6"/>
      <c r="B66" s="33"/>
      <c r="C66" s="16"/>
      <c r="D66" s="16"/>
      <c r="E66" s="16"/>
      <c r="F66" s="16"/>
      <c r="G66" s="16"/>
      <c r="H66" s="16"/>
      <c r="I66" s="16"/>
    </row>
    <row r="67" spans="1:9" ht="12.75">
      <c r="A67" s="119" t="s">
        <v>18</v>
      </c>
      <c r="B67" s="119"/>
      <c r="C67" s="119"/>
      <c r="D67" s="119"/>
      <c r="E67" s="119"/>
      <c r="F67" s="119"/>
      <c r="G67" s="119"/>
      <c r="H67" s="119"/>
      <c r="I67" s="119"/>
    </row>
    <row r="68" spans="1:9" ht="12.75">
      <c r="A68" s="119"/>
      <c r="B68" s="119"/>
      <c r="C68" s="119"/>
      <c r="D68" s="119"/>
      <c r="E68" s="119"/>
      <c r="F68" s="119"/>
      <c r="G68" s="119"/>
      <c r="H68" s="119"/>
      <c r="I68" s="119"/>
    </row>
    <row r="69" spans="1:9" ht="12.75">
      <c r="A69" s="17"/>
      <c r="B69" s="34"/>
      <c r="C69" s="17"/>
      <c r="D69" s="17"/>
      <c r="E69" s="17"/>
      <c r="F69" s="17"/>
      <c r="G69" s="17"/>
      <c r="H69" s="17"/>
      <c r="I69" s="17"/>
    </row>
    <row r="70" spans="1:9" ht="12.75">
      <c r="A70" s="119" t="s">
        <v>11</v>
      </c>
      <c r="B70" s="119"/>
      <c r="C70" s="119"/>
      <c r="D70" s="119"/>
      <c r="E70" s="119"/>
      <c r="F70" s="119"/>
      <c r="G70" s="119"/>
      <c r="H70" s="119"/>
      <c r="I70" s="119"/>
    </row>
    <row r="71" ht="12.75">
      <c r="C71" s="45"/>
    </row>
    <row r="72" ht="12.75">
      <c r="C72" s="45"/>
    </row>
  </sheetData>
  <sheetProtection/>
  <mergeCells count="26">
    <mergeCell ref="A1:G1"/>
    <mergeCell ref="H1:I2"/>
    <mergeCell ref="A2:G2"/>
    <mergeCell ref="A3:G4"/>
    <mergeCell ref="A5:B6"/>
    <mergeCell ref="C5:G6"/>
    <mergeCell ref="A7:B7"/>
    <mergeCell ref="C7:G7"/>
    <mergeCell ref="A8:I8"/>
    <mergeCell ref="A10:A11"/>
    <mergeCell ref="B10:B11"/>
    <mergeCell ref="C10:C11"/>
    <mergeCell ref="D10:D11"/>
    <mergeCell ref="E10:E11"/>
    <mergeCell ref="F10:F11"/>
    <mergeCell ref="G10:G11"/>
    <mergeCell ref="A62:I65"/>
    <mergeCell ref="A67:I68"/>
    <mergeCell ref="A70:I70"/>
    <mergeCell ref="H10:H11"/>
    <mergeCell ref="I10:I11"/>
    <mergeCell ref="A56:B59"/>
    <mergeCell ref="C56:D57"/>
    <mergeCell ref="E56:I59"/>
    <mergeCell ref="C58:D59"/>
    <mergeCell ref="A54:H54"/>
  </mergeCells>
  <printOptions horizontalCentered="1"/>
  <pageMargins left="0.5118110236220472" right="0.5905511811023623" top="0.5905511811023623" bottom="0.5905511811023623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76"/>
  <sheetViews>
    <sheetView showGridLines="0" view="pageBreakPreview" zoomScaleSheetLayoutView="100" workbookViewId="0" topLeftCell="A1">
      <selection activeCell="G59" sqref="G59"/>
    </sheetView>
  </sheetViews>
  <sheetFormatPr defaultColWidth="9.140625" defaultRowHeight="12.75"/>
  <cols>
    <col min="1" max="1" width="5.8515625" style="18" customWidth="1"/>
    <col min="2" max="2" width="12.421875" style="32" customWidth="1"/>
    <col min="3" max="3" width="55.7109375" style="12" customWidth="1"/>
    <col min="4" max="4" width="6.00390625" style="18" bestFit="1" customWidth="1"/>
    <col min="5" max="5" width="9.140625" style="18" customWidth="1"/>
    <col min="6" max="6" width="9.57421875" style="18" customWidth="1"/>
    <col min="7" max="7" width="7.28125" style="18" bestFit="1" customWidth="1"/>
    <col min="8" max="8" width="9.8515625" style="18" customWidth="1"/>
    <col min="9" max="9" width="14.140625" style="18" customWidth="1"/>
    <col min="10" max="10" width="12.8515625" style="0" bestFit="1" customWidth="1"/>
    <col min="11" max="11" width="14.7109375" style="0" bestFit="1" customWidth="1"/>
    <col min="12" max="12" width="11.28125" style="63" bestFit="1" customWidth="1"/>
    <col min="13" max="13" width="12.8515625" style="0" bestFit="1" customWidth="1"/>
  </cols>
  <sheetData>
    <row r="1" spans="1:9" ht="36" customHeight="1">
      <c r="A1" s="98"/>
      <c r="B1" s="99"/>
      <c r="C1" s="99"/>
      <c r="D1" s="99"/>
      <c r="E1" s="99"/>
      <c r="F1" s="99"/>
      <c r="G1" s="100"/>
      <c r="H1" s="81" t="s">
        <v>8</v>
      </c>
      <c r="I1" s="82"/>
    </row>
    <row r="2" spans="1:9" ht="15.75">
      <c r="A2" s="101" t="s">
        <v>153</v>
      </c>
      <c r="B2" s="102"/>
      <c r="C2" s="102"/>
      <c r="D2" s="102"/>
      <c r="E2" s="102"/>
      <c r="F2" s="102"/>
      <c r="G2" s="103"/>
      <c r="H2" s="83"/>
      <c r="I2" s="84"/>
    </row>
    <row r="3" spans="1:9" ht="15.75">
      <c r="A3" s="85" t="s">
        <v>67</v>
      </c>
      <c r="B3" s="86"/>
      <c r="C3" s="86"/>
      <c r="D3" s="86"/>
      <c r="E3" s="86"/>
      <c r="F3" s="86"/>
      <c r="G3" s="92"/>
      <c r="H3" s="9"/>
      <c r="I3" s="19" t="s">
        <v>0</v>
      </c>
    </row>
    <row r="4" spans="1:9" ht="15.75">
      <c r="A4" s="104"/>
      <c r="B4" s="105"/>
      <c r="C4" s="105"/>
      <c r="D4" s="105"/>
      <c r="E4" s="105"/>
      <c r="F4" s="105"/>
      <c r="G4" s="106"/>
      <c r="H4" s="10"/>
      <c r="I4" s="13" t="s">
        <v>151</v>
      </c>
    </row>
    <row r="5" spans="1:9" ht="12.75">
      <c r="A5" s="85" t="s">
        <v>6</v>
      </c>
      <c r="B5" s="86"/>
      <c r="C5" s="91" t="s">
        <v>56</v>
      </c>
      <c r="D5" s="86"/>
      <c r="E5" s="86"/>
      <c r="F5" s="86"/>
      <c r="G5" s="92"/>
      <c r="H5" s="8"/>
      <c r="I5" s="19" t="s">
        <v>14</v>
      </c>
    </row>
    <row r="6" spans="1:9" ht="12.75">
      <c r="A6" s="87"/>
      <c r="B6" s="88"/>
      <c r="C6" s="93"/>
      <c r="D6" s="88"/>
      <c r="E6" s="88"/>
      <c r="F6" s="88"/>
      <c r="G6" s="94"/>
      <c r="H6" s="11"/>
      <c r="I6" s="13" t="s">
        <v>170</v>
      </c>
    </row>
    <row r="7" spans="1:9" ht="15.75" customHeight="1">
      <c r="A7" s="89" t="s">
        <v>9</v>
      </c>
      <c r="B7" s="90"/>
      <c r="C7" s="95" t="s">
        <v>83</v>
      </c>
      <c r="D7" s="96"/>
      <c r="E7" s="96"/>
      <c r="F7" s="96"/>
      <c r="G7" s="97"/>
      <c r="H7" s="1"/>
      <c r="I7" s="3"/>
    </row>
    <row r="8" spans="1:9" ht="15.75">
      <c r="A8" s="107" t="s">
        <v>168</v>
      </c>
      <c r="B8" s="108"/>
      <c r="C8" s="108"/>
      <c r="D8" s="108"/>
      <c r="E8" s="108"/>
      <c r="F8" s="108"/>
      <c r="G8" s="108"/>
      <c r="H8" s="109"/>
      <c r="I8" s="110"/>
    </row>
    <row r="9" spans="1:9" ht="10.5" customHeight="1" thickBot="1">
      <c r="A9" s="5"/>
      <c r="B9" s="29"/>
      <c r="C9" s="10"/>
      <c r="D9" s="6"/>
      <c r="E9" s="6"/>
      <c r="F9" s="6"/>
      <c r="G9" s="6"/>
      <c r="H9" s="6"/>
      <c r="I9" s="7"/>
    </row>
    <row r="10" spans="1:9" ht="21" customHeight="1">
      <c r="A10" s="111" t="s">
        <v>1</v>
      </c>
      <c r="B10" s="113" t="s">
        <v>13</v>
      </c>
      <c r="C10" s="115" t="s">
        <v>2</v>
      </c>
      <c r="D10" s="115" t="s">
        <v>3</v>
      </c>
      <c r="E10" s="115" t="s">
        <v>4</v>
      </c>
      <c r="F10" s="115" t="s">
        <v>7</v>
      </c>
      <c r="G10" s="115" t="s">
        <v>15</v>
      </c>
      <c r="H10" s="115" t="s">
        <v>19</v>
      </c>
      <c r="I10" s="117" t="s">
        <v>17</v>
      </c>
    </row>
    <row r="11" spans="1:9" ht="20.25" customHeight="1">
      <c r="A11" s="112"/>
      <c r="B11" s="114"/>
      <c r="C11" s="116"/>
      <c r="D11" s="116"/>
      <c r="E11" s="116"/>
      <c r="F11" s="116"/>
      <c r="G11" s="116"/>
      <c r="H11" s="116"/>
      <c r="I11" s="118"/>
    </row>
    <row r="12" spans="1:12" s="42" customFormat="1" ht="12.75">
      <c r="A12" s="35">
        <v>1</v>
      </c>
      <c r="B12" s="36"/>
      <c r="C12" s="43" t="s">
        <v>20</v>
      </c>
      <c r="D12" s="37"/>
      <c r="E12" s="38"/>
      <c r="F12" s="38"/>
      <c r="G12" s="39"/>
      <c r="H12" s="40"/>
      <c r="I12" s="41"/>
      <c r="L12" s="60"/>
    </row>
    <row r="13" spans="1:11" ht="12.75">
      <c r="A13" s="14" t="s">
        <v>21</v>
      </c>
      <c r="B13" s="30" t="s">
        <v>22</v>
      </c>
      <c r="C13" s="44" t="s">
        <v>23</v>
      </c>
      <c r="D13" s="20" t="s">
        <v>24</v>
      </c>
      <c r="E13" s="46">
        <f>'DISTRITO PRINCIPAL'!E13+'PRES. KENNEDY'!E13</f>
        <v>5</v>
      </c>
      <c r="F13" s="21">
        <v>327.64</v>
      </c>
      <c r="G13" s="22">
        <v>0.25</v>
      </c>
      <c r="H13" s="23">
        <f aca="true" t="shared" si="0" ref="H13:H54">ROUND(F13*(1+G13),2)</f>
        <v>409.55</v>
      </c>
      <c r="I13" s="24">
        <f>ROUND(H13*E13,2)+0.01</f>
        <v>2047.76</v>
      </c>
      <c r="J13" s="63">
        <f>'DISTRITO PRINCIPAL'!I13+'PRES. KENNEDY'!I13</f>
        <v>2047.76</v>
      </c>
      <c r="K13" s="68"/>
    </row>
    <row r="14" spans="1:11" ht="12.75">
      <c r="A14" s="14"/>
      <c r="B14" s="30"/>
      <c r="C14" s="44"/>
      <c r="D14" s="20"/>
      <c r="E14" s="21"/>
      <c r="F14" s="21"/>
      <c r="G14" s="22"/>
      <c r="H14" s="23"/>
      <c r="I14" s="24"/>
      <c r="J14" s="63">
        <f>'DISTRITO PRINCIPAL'!I14+'PRES. KENNEDY'!I14</f>
        <v>0</v>
      </c>
      <c r="K14" s="68"/>
    </row>
    <row r="15" spans="1:11" ht="12.75">
      <c r="A15" s="35" t="s">
        <v>71</v>
      </c>
      <c r="B15" s="36"/>
      <c r="C15" s="43" t="s">
        <v>30</v>
      </c>
      <c r="D15" s="37"/>
      <c r="E15" s="38"/>
      <c r="F15" s="38"/>
      <c r="G15" s="22"/>
      <c r="H15" s="40"/>
      <c r="I15" s="41"/>
      <c r="J15" s="63">
        <f>'DISTRITO PRINCIPAL'!I15+'PRES. KENNEDY'!I15</f>
        <v>0</v>
      </c>
      <c r="K15" s="68"/>
    </row>
    <row r="16" spans="1:11" ht="12.75">
      <c r="A16" s="14" t="s">
        <v>25</v>
      </c>
      <c r="B16" s="30" t="s">
        <v>135</v>
      </c>
      <c r="C16" s="44" t="s">
        <v>26</v>
      </c>
      <c r="D16" s="20" t="s">
        <v>24</v>
      </c>
      <c r="E16" s="21">
        <f>'DISTRITO PRINCIPAL'!E16+'PRES. KENNEDY'!E16</f>
        <v>6381</v>
      </c>
      <c r="F16" s="21">
        <v>1.16</v>
      </c>
      <c r="G16" s="22">
        <v>0.25</v>
      </c>
      <c r="H16" s="23">
        <f t="shared" si="0"/>
        <v>1.45</v>
      </c>
      <c r="I16" s="24">
        <f aca="true" t="shared" si="1" ref="I16:I56">ROUND(H16*E16,2)</f>
        <v>9252.45</v>
      </c>
      <c r="J16" s="63">
        <f>'DISTRITO PRINCIPAL'!I16+'PRES. KENNEDY'!I16</f>
        <v>9252.45</v>
      </c>
      <c r="K16" s="68"/>
    </row>
    <row r="17" spans="1:11" ht="12.75" customHeight="1">
      <c r="A17" s="14" t="s">
        <v>27</v>
      </c>
      <c r="B17" s="30" t="s">
        <v>33</v>
      </c>
      <c r="C17" s="44" t="s">
        <v>107</v>
      </c>
      <c r="D17" s="20" t="s">
        <v>29</v>
      </c>
      <c r="E17" s="21">
        <f>'DISTRITO PRINCIPAL'!E17+'PRES. KENNEDY'!E17</f>
        <v>1149</v>
      </c>
      <c r="F17" s="21">
        <v>111.21</v>
      </c>
      <c r="G17" s="22">
        <v>0.25</v>
      </c>
      <c r="H17" s="23">
        <f t="shared" si="0"/>
        <v>139.01</v>
      </c>
      <c r="I17" s="24">
        <f t="shared" si="1"/>
        <v>159722.49</v>
      </c>
      <c r="J17" s="63">
        <f>'DISTRITO PRINCIPAL'!I17+'PRES. KENNEDY'!I17</f>
        <v>159722.49</v>
      </c>
      <c r="K17" s="68"/>
    </row>
    <row r="18" spans="1:11" ht="12.75" customHeight="1">
      <c r="A18" s="14" t="s">
        <v>28</v>
      </c>
      <c r="B18" s="30" t="s">
        <v>108</v>
      </c>
      <c r="C18" s="44" t="s">
        <v>109</v>
      </c>
      <c r="D18" s="20" t="s">
        <v>29</v>
      </c>
      <c r="E18" s="21">
        <f>'DISTRITO PRINCIPAL'!E18+'PRES. KENNEDY'!E18</f>
        <v>1149</v>
      </c>
      <c r="F18" s="21">
        <v>3.12</v>
      </c>
      <c r="G18" s="22">
        <v>0.25</v>
      </c>
      <c r="H18" s="23">
        <f t="shared" si="0"/>
        <v>3.9</v>
      </c>
      <c r="I18" s="24">
        <f t="shared" si="1"/>
        <v>4481.1</v>
      </c>
      <c r="J18" s="63">
        <f>'DISTRITO PRINCIPAL'!I18+'PRES. KENNEDY'!I18</f>
        <v>4481.1</v>
      </c>
      <c r="K18" s="68"/>
    </row>
    <row r="19" spans="1:11" ht="12.75">
      <c r="A19" s="14" t="s">
        <v>66</v>
      </c>
      <c r="B19" s="30" t="s">
        <v>142</v>
      </c>
      <c r="C19" s="44" t="s">
        <v>110</v>
      </c>
      <c r="D19" s="20" t="s">
        <v>29</v>
      </c>
      <c r="E19" s="21">
        <f>'DISTRITO PRINCIPAL'!E19+'PRES. KENNEDY'!E19</f>
        <v>766</v>
      </c>
      <c r="F19" s="21">
        <v>147.78</v>
      </c>
      <c r="G19" s="22">
        <v>0.25</v>
      </c>
      <c r="H19" s="23">
        <f t="shared" si="0"/>
        <v>184.73</v>
      </c>
      <c r="I19" s="24">
        <f t="shared" si="1"/>
        <v>141503.18</v>
      </c>
      <c r="J19" s="63">
        <f>'DISTRITO PRINCIPAL'!I19+'PRES. KENNEDY'!I19</f>
        <v>141503.18</v>
      </c>
      <c r="K19" s="68"/>
    </row>
    <row r="20" spans="1:11" ht="12" customHeight="1">
      <c r="A20" s="14" t="s">
        <v>72</v>
      </c>
      <c r="B20" s="30" t="s">
        <v>108</v>
      </c>
      <c r="C20" s="44" t="s">
        <v>111</v>
      </c>
      <c r="D20" s="20" t="s">
        <v>29</v>
      </c>
      <c r="E20" s="21">
        <f>'DISTRITO PRINCIPAL'!E20+'PRES. KENNEDY'!E20</f>
        <v>766</v>
      </c>
      <c r="F20" s="21">
        <v>3.12</v>
      </c>
      <c r="G20" s="22">
        <v>0.25</v>
      </c>
      <c r="H20" s="23">
        <f t="shared" si="0"/>
        <v>3.9</v>
      </c>
      <c r="I20" s="24">
        <f t="shared" si="1"/>
        <v>2987.4</v>
      </c>
      <c r="J20" s="63">
        <f>'DISTRITO PRINCIPAL'!I20+'PRES. KENNEDY'!I20</f>
        <v>2987.3999999999996</v>
      </c>
      <c r="K20" s="68"/>
    </row>
    <row r="21" spans="1:11" ht="12.75">
      <c r="A21" s="14" t="s">
        <v>73</v>
      </c>
      <c r="B21" s="30" t="s">
        <v>143</v>
      </c>
      <c r="C21" s="44" t="s">
        <v>146</v>
      </c>
      <c r="D21" s="20" t="s">
        <v>24</v>
      </c>
      <c r="E21" s="21">
        <f>'DISTRITO PRINCIPAL'!E21+'PRES. KENNEDY'!E21</f>
        <v>6381</v>
      </c>
      <c r="F21" s="21">
        <v>5</v>
      </c>
      <c r="G21" s="22">
        <v>0.25</v>
      </c>
      <c r="H21" s="23">
        <f t="shared" si="0"/>
        <v>6.25</v>
      </c>
      <c r="I21" s="24">
        <f t="shared" si="1"/>
        <v>39881.25</v>
      </c>
      <c r="J21" s="63">
        <f>'DISTRITO PRINCIPAL'!I21+'PRES. KENNEDY'!I21</f>
        <v>39881.25</v>
      </c>
      <c r="K21" s="68"/>
    </row>
    <row r="22" spans="1:11" ht="12.75">
      <c r="A22" s="14" t="s">
        <v>112</v>
      </c>
      <c r="B22" s="30" t="s">
        <v>115</v>
      </c>
      <c r="C22" s="44" t="s">
        <v>113</v>
      </c>
      <c r="D22" s="20" t="s">
        <v>114</v>
      </c>
      <c r="E22" s="21">
        <f>'DISTRITO PRINCIPAL'!E22+'PRES. KENNEDY'!E22</f>
        <v>275.65919999999994</v>
      </c>
      <c r="F22" s="21">
        <v>1.29</v>
      </c>
      <c r="G22" s="22">
        <v>0.25</v>
      </c>
      <c r="H22" s="23">
        <f t="shared" si="0"/>
        <v>1.61</v>
      </c>
      <c r="I22" s="24">
        <f>ROUND(H22*E22,2)</f>
        <v>443.81</v>
      </c>
      <c r="J22" s="63">
        <f>'DISTRITO PRINCIPAL'!I22+'PRES. KENNEDY'!I22</f>
        <v>443.81</v>
      </c>
      <c r="K22" s="68"/>
    </row>
    <row r="23" spans="1:11" ht="12.75">
      <c r="A23" s="80" t="s">
        <v>120</v>
      </c>
      <c r="B23" s="30" t="s">
        <v>144</v>
      </c>
      <c r="C23" s="44" t="s">
        <v>171</v>
      </c>
      <c r="D23" s="20" t="s">
        <v>24</v>
      </c>
      <c r="E23" s="21">
        <f>'DISTRITO PRINCIPAL'!E23+'PRES. KENNEDY'!E23</f>
        <v>6381</v>
      </c>
      <c r="F23" s="21">
        <v>1.3</v>
      </c>
      <c r="G23" s="22">
        <v>0.25</v>
      </c>
      <c r="H23" s="23">
        <f t="shared" si="0"/>
        <v>1.63</v>
      </c>
      <c r="I23" s="24">
        <f t="shared" si="1"/>
        <v>10401.03</v>
      </c>
      <c r="J23" s="63">
        <f>'DISTRITO PRINCIPAL'!I23+'PRES. KENNEDY'!I23</f>
        <v>10401.029999999999</v>
      </c>
      <c r="K23" s="68"/>
    </row>
    <row r="24" spans="1:11" ht="12.75" customHeight="1">
      <c r="A24" s="14" t="s">
        <v>116</v>
      </c>
      <c r="B24" s="30" t="s">
        <v>115</v>
      </c>
      <c r="C24" s="44" t="s">
        <v>158</v>
      </c>
      <c r="D24" s="20" t="s">
        <v>114</v>
      </c>
      <c r="E24" s="21">
        <f>'DISTRITO PRINCIPAL'!E24+'PRES. KENNEDY'!E24</f>
        <v>229.71599999999998</v>
      </c>
      <c r="F24" s="21">
        <v>1.29</v>
      </c>
      <c r="G24" s="22">
        <v>0.25</v>
      </c>
      <c r="H24" s="23">
        <f t="shared" si="0"/>
        <v>1.61</v>
      </c>
      <c r="I24" s="24">
        <f t="shared" si="1"/>
        <v>369.84</v>
      </c>
      <c r="J24" s="63">
        <f>'DISTRITO PRINCIPAL'!I24+'PRES. KENNEDY'!I24</f>
        <v>369.84</v>
      </c>
      <c r="K24" s="68"/>
    </row>
    <row r="25" spans="1:11" ht="12.75">
      <c r="A25" s="14" t="s">
        <v>121</v>
      </c>
      <c r="B25" s="30" t="s">
        <v>145</v>
      </c>
      <c r="C25" s="44" t="s">
        <v>149</v>
      </c>
      <c r="D25" s="20" t="s">
        <v>38</v>
      </c>
      <c r="E25" s="21">
        <f>'DISTRITO PRINCIPAL'!E25+'PRES. KENNEDY'!E25</f>
        <v>639</v>
      </c>
      <c r="F25" s="21">
        <v>229.81</v>
      </c>
      <c r="G25" s="22">
        <v>0.25</v>
      </c>
      <c r="H25" s="23">
        <f t="shared" si="0"/>
        <v>287.26</v>
      </c>
      <c r="I25" s="24">
        <f t="shared" si="1"/>
        <v>183559.14</v>
      </c>
      <c r="J25" s="63">
        <f>'DISTRITO PRINCIPAL'!I25+'PRES. KENNEDY'!I25</f>
        <v>183559.14</v>
      </c>
      <c r="K25" s="68"/>
    </row>
    <row r="26" spans="1:11" ht="12.75">
      <c r="A26" s="14" t="s">
        <v>117</v>
      </c>
      <c r="B26" s="30" t="s">
        <v>119</v>
      </c>
      <c r="C26" s="67" t="s">
        <v>118</v>
      </c>
      <c r="D26" s="20" t="s">
        <v>114</v>
      </c>
      <c r="E26" s="21">
        <f>'DISTRITO PRINCIPAL'!E26+'PRES. KENNEDY'!E26</f>
        <v>19170</v>
      </c>
      <c r="F26" s="21">
        <v>0.94</v>
      </c>
      <c r="G26" s="22">
        <v>0.25</v>
      </c>
      <c r="H26" s="23">
        <f t="shared" si="0"/>
        <v>1.18</v>
      </c>
      <c r="I26" s="24">
        <f t="shared" si="1"/>
        <v>22620.6</v>
      </c>
      <c r="J26" s="63">
        <f>'DISTRITO PRINCIPAL'!I26+'PRES. KENNEDY'!I26</f>
        <v>22620.6</v>
      </c>
      <c r="K26" s="68"/>
    </row>
    <row r="27" spans="1:12" s="42" customFormat="1" ht="12.75">
      <c r="A27" s="14"/>
      <c r="B27" s="30"/>
      <c r="C27" s="44"/>
      <c r="D27" s="20"/>
      <c r="E27" s="21"/>
      <c r="F27" s="21"/>
      <c r="G27" s="22"/>
      <c r="H27" s="23"/>
      <c r="I27" s="24"/>
      <c r="J27" s="63">
        <f>'DISTRITO PRINCIPAL'!I27+'PRES. KENNEDY'!I27</f>
        <v>0</v>
      </c>
      <c r="K27" s="68"/>
      <c r="L27" s="60"/>
    </row>
    <row r="28" spans="1:11" ht="12.75">
      <c r="A28" s="35" t="s">
        <v>74</v>
      </c>
      <c r="B28" s="36"/>
      <c r="C28" s="43" t="s">
        <v>40</v>
      </c>
      <c r="D28" s="37"/>
      <c r="E28" s="38"/>
      <c r="F28" s="38"/>
      <c r="G28" s="22"/>
      <c r="H28" s="40"/>
      <c r="I28" s="41"/>
      <c r="J28" s="63">
        <f>'DISTRITO PRINCIPAL'!I28+'PRES. KENNEDY'!I28</f>
        <v>0</v>
      </c>
      <c r="K28" s="68"/>
    </row>
    <row r="29" spans="1:11" ht="12.75">
      <c r="A29" s="14" t="s">
        <v>31</v>
      </c>
      <c r="B29" s="30" t="s">
        <v>123</v>
      </c>
      <c r="C29" s="44" t="s">
        <v>122</v>
      </c>
      <c r="D29" s="20" t="s">
        <v>29</v>
      </c>
      <c r="E29" s="21">
        <f>'DISTRITO PRINCIPAL'!E29+'PRES. KENNEDY'!E29</f>
        <v>200</v>
      </c>
      <c r="F29" s="21">
        <v>12.94</v>
      </c>
      <c r="G29" s="22">
        <v>0.25</v>
      </c>
      <c r="H29" s="23">
        <f t="shared" si="0"/>
        <v>16.18</v>
      </c>
      <c r="I29" s="24">
        <f t="shared" si="1"/>
        <v>3236</v>
      </c>
      <c r="J29" s="63"/>
      <c r="K29" s="68"/>
    </row>
    <row r="30" spans="1:11" ht="12.75">
      <c r="A30" s="14" t="s">
        <v>32</v>
      </c>
      <c r="B30" s="30" t="s">
        <v>175</v>
      </c>
      <c r="C30" s="44" t="s">
        <v>43</v>
      </c>
      <c r="D30" s="20" t="s">
        <v>44</v>
      </c>
      <c r="E30" s="21">
        <f>'DISTRITO PRINCIPAL'!E30+'PRES. KENNEDY'!E30</f>
        <v>15</v>
      </c>
      <c r="F30" s="21">
        <v>618</v>
      </c>
      <c r="G30" s="22">
        <v>0.25</v>
      </c>
      <c r="H30" s="23">
        <f t="shared" si="0"/>
        <v>772.5</v>
      </c>
      <c r="I30" s="24">
        <f t="shared" si="1"/>
        <v>11587.5</v>
      </c>
      <c r="J30" s="63"/>
      <c r="K30" s="68"/>
    </row>
    <row r="31" spans="1:11" ht="12.75">
      <c r="A31" s="14" t="s">
        <v>34</v>
      </c>
      <c r="B31" s="30" t="s">
        <v>173</v>
      </c>
      <c r="C31" s="44" t="s">
        <v>174</v>
      </c>
      <c r="D31" s="20" t="s">
        <v>24</v>
      </c>
      <c r="E31" s="21">
        <f>'DISTRITO PRINCIPAL'!E31+'PRES. KENNEDY'!E31</f>
        <v>5.949999999999999</v>
      </c>
      <c r="F31" s="21">
        <v>221</v>
      </c>
      <c r="G31" s="22">
        <v>0.25</v>
      </c>
      <c r="H31" s="23">
        <f t="shared" si="0"/>
        <v>276.25</v>
      </c>
      <c r="I31" s="24">
        <f t="shared" si="1"/>
        <v>1643.69</v>
      </c>
      <c r="J31" s="63"/>
      <c r="K31" s="68"/>
    </row>
    <row r="32" spans="1:11" ht="12" customHeight="1">
      <c r="A32" s="14" t="s">
        <v>35</v>
      </c>
      <c r="B32" s="30" t="s">
        <v>127</v>
      </c>
      <c r="C32" s="44" t="s">
        <v>126</v>
      </c>
      <c r="D32" s="20" t="s">
        <v>46</v>
      </c>
      <c r="E32" s="21">
        <f>'DISTRITO PRINCIPAL'!E32</f>
        <v>48</v>
      </c>
      <c r="F32" s="21">
        <v>18.44</v>
      </c>
      <c r="G32" s="22">
        <v>0.25</v>
      </c>
      <c r="H32" s="23">
        <f t="shared" si="0"/>
        <v>23.05</v>
      </c>
      <c r="I32" s="24">
        <f t="shared" si="1"/>
        <v>1106.4</v>
      </c>
      <c r="J32" s="63"/>
      <c r="K32" s="68"/>
    </row>
    <row r="33" spans="1:11" ht="12" customHeight="1">
      <c r="A33" s="14" t="s">
        <v>36</v>
      </c>
      <c r="B33" s="30" t="s">
        <v>124</v>
      </c>
      <c r="C33" s="69" t="s">
        <v>125</v>
      </c>
      <c r="D33" s="20" t="s">
        <v>46</v>
      </c>
      <c r="E33" s="21">
        <f>E32</f>
        <v>48</v>
      </c>
      <c r="F33" s="21">
        <v>14.14</v>
      </c>
      <c r="G33" s="22">
        <v>0.25</v>
      </c>
      <c r="H33" s="23">
        <f t="shared" si="0"/>
        <v>17.68</v>
      </c>
      <c r="I33" s="24">
        <f t="shared" si="1"/>
        <v>848.64</v>
      </c>
      <c r="J33" s="63"/>
      <c r="K33" s="68"/>
    </row>
    <row r="34" spans="1:11" ht="12" customHeight="1">
      <c r="A34" s="14" t="s">
        <v>37</v>
      </c>
      <c r="B34" s="30" t="s">
        <v>129</v>
      </c>
      <c r="C34" s="44" t="s">
        <v>47</v>
      </c>
      <c r="D34" s="20" t="s">
        <v>46</v>
      </c>
      <c r="E34" s="21">
        <f>'DISTRITO PRINCIPAL'!E34</f>
        <v>208</v>
      </c>
      <c r="F34" s="21">
        <v>24.2</v>
      </c>
      <c r="G34" s="22">
        <v>0.25</v>
      </c>
      <c r="H34" s="23">
        <f t="shared" si="0"/>
        <v>30.25</v>
      </c>
      <c r="I34" s="24">
        <f t="shared" si="1"/>
        <v>6292</v>
      </c>
      <c r="J34" s="63"/>
      <c r="K34" s="68"/>
    </row>
    <row r="35" spans="1:13" ht="12" customHeight="1">
      <c r="A35" s="14" t="s">
        <v>75</v>
      </c>
      <c r="B35" s="30" t="s">
        <v>128</v>
      </c>
      <c r="C35" s="69" t="s">
        <v>130</v>
      </c>
      <c r="D35" s="20" t="s">
        <v>46</v>
      </c>
      <c r="E35" s="21">
        <f>E34</f>
        <v>208</v>
      </c>
      <c r="F35" s="21">
        <v>20.12</v>
      </c>
      <c r="G35" s="22">
        <v>0.25</v>
      </c>
      <c r="H35" s="23">
        <f t="shared" si="0"/>
        <v>25.15</v>
      </c>
      <c r="I35" s="24">
        <f t="shared" si="1"/>
        <v>5231.2</v>
      </c>
      <c r="J35" s="63"/>
      <c r="K35" s="68"/>
      <c r="M35" s="66"/>
    </row>
    <row r="36" spans="1:11" ht="12" customHeight="1">
      <c r="A36" s="14" t="s">
        <v>132</v>
      </c>
      <c r="B36" s="30" t="s">
        <v>140</v>
      </c>
      <c r="C36" s="44" t="s">
        <v>138</v>
      </c>
      <c r="D36" s="20" t="s">
        <v>46</v>
      </c>
      <c r="E36" s="21">
        <f>'PRES. KENNEDY'!E32</f>
        <v>15</v>
      </c>
      <c r="F36" s="21">
        <v>45.37</v>
      </c>
      <c r="G36" s="22">
        <v>0.25</v>
      </c>
      <c r="H36" s="23">
        <f t="shared" si="0"/>
        <v>56.71</v>
      </c>
      <c r="I36" s="24">
        <f t="shared" si="1"/>
        <v>850.65</v>
      </c>
      <c r="J36" s="63"/>
      <c r="K36" s="68"/>
    </row>
    <row r="37" spans="1:11" ht="12" customHeight="1">
      <c r="A37" s="14" t="s">
        <v>172</v>
      </c>
      <c r="B37" s="30" t="s">
        <v>141</v>
      </c>
      <c r="C37" s="69" t="s">
        <v>139</v>
      </c>
      <c r="D37" s="20" t="s">
        <v>46</v>
      </c>
      <c r="E37" s="21">
        <f>E36</f>
        <v>15</v>
      </c>
      <c r="F37" s="21">
        <v>39.15</v>
      </c>
      <c r="G37" s="22">
        <v>0.25</v>
      </c>
      <c r="H37" s="23">
        <f t="shared" si="0"/>
        <v>48.94</v>
      </c>
      <c r="I37" s="24">
        <f t="shared" si="1"/>
        <v>734.1</v>
      </c>
      <c r="J37" s="63"/>
      <c r="K37" s="68"/>
    </row>
    <row r="38" spans="1:12" s="42" customFormat="1" ht="12.75" customHeight="1">
      <c r="A38" s="14" t="s">
        <v>176</v>
      </c>
      <c r="B38" s="30" t="s">
        <v>155</v>
      </c>
      <c r="C38" s="44" t="s">
        <v>48</v>
      </c>
      <c r="D38" s="20" t="s">
        <v>29</v>
      </c>
      <c r="E38" s="21">
        <f>'DISTRITO PRINCIPAL'!E36+'PRES. KENNEDY'!E34</f>
        <v>158</v>
      </c>
      <c r="F38" s="21">
        <v>121.34</v>
      </c>
      <c r="G38" s="22">
        <v>0.25</v>
      </c>
      <c r="H38" s="23">
        <f t="shared" si="0"/>
        <v>151.68</v>
      </c>
      <c r="I38" s="24">
        <f t="shared" si="1"/>
        <v>23965.44</v>
      </c>
      <c r="J38" s="63"/>
      <c r="K38" s="68"/>
      <c r="L38" s="60"/>
    </row>
    <row r="39" spans="1:12" s="42" customFormat="1" ht="12" customHeight="1">
      <c r="A39" s="14" t="s">
        <v>177</v>
      </c>
      <c r="B39" s="30" t="s">
        <v>108</v>
      </c>
      <c r="C39" s="44" t="s">
        <v>131</v>
      </c>
      <c r="D39" s="20" t="s">
        <v>29</v>
      </c>
      <c r="E39" s="21">
        <f>E38</f>
        <v>158</v>
      </c>
      <c r="F39" s="21">
        <v>3.12</v>
      </c>
      <c r="G39" s="22">
        <v>0.25</v>
      </c>
      <c r="H39" s="23">
        <f t="shared" si="0"/>
        <v>3.9</v>
      </c>
      <c r="I39" s="24">
        <f t="shared" si="1"/>
        <v>616.2</v>
      </c>
      <c r="J39" s="63"/>
      <c r="K39" s="68"/>
      <c r="L39" s="60"/>
    </row>
    <row r="40" spans="1:12" s="42" customFormat="1" ht="12" customHeight="1">
      <c r="A40" s="14" t="s">
        <v>178</v>
      </c>
      <c r="B40" s="77" t="s">
        <v>64</v>
      </c>
      <c r="C40" s="78" t="s">
        <v>63</v>
      </c>
      <c r="D40" s="75" t="s">
        <v>44</v>
      </c>
      <c r="E40" s="76">
        <f>'PRES. KENNEDY'!E36</f>
        <v>1</v>
      </c>
      <c r="F40" s="21">
        <v>575.94</v>
      </c>
      <c r="G40" s="22">
        <v>0.25</v>
      </c>
      <c r="H40" s="23">
        <f t="shared" si="0"/>
        <v>719.93</v>
      </c>
      <c r="I40" s="24">
        <f t="shared" si="1"/>
        <v>719.93</v>
      </c>
      <c r="J40" s="63"/>
      <c r="K40" s="68"/>
      <c r="L40" s="60"/>
    </row>
    <row r="41" spans="1:11" ht="12.75">
      <c r="A41" s="14"/>
      <c r="B41" s="30"/>
      <c r="C41" s="44"/>
      <c r="D41" s="20"/>
      <c r="E41" s="21"/>
      <c r="F41" s="21"/>
      <c r="G41" s="22"/>
      <c r="H41" s="23"/>
      <c r="I41" s="24"/>
      <c r="J41" s="63"/>
      <c r="K41" s="68"/>
    </row>
    <row r="42" spans="1:12" s="42" customFormat="1" ht="12.75">
      <c r="A42" s="35" t="s">
        <v>76</v>
      </c>
      <c r="B42" s="36"/>
      <c r="C42" s="43" t="s">
        <v>49</v>
      </c>
      <c r="D42" s="37"/>
      <c r="E42" s="38"/>
      <c r="F42" s="38"/>
      <c r="G42" s="22"/>
      <c r="H42" s="40"/>
      <c r="I42" s="41"/>
      <c r="J42" s="63"/>
      <c r="K42" s="68"/>
      <c r="L42" s="60"/>
    </row>
    <row r="43" spans="1:11" ht="38.25">
      <c r="A43" s="14" t="s">
        <v>39</v>
      </c>
      <c r="B43" s="30" t="s">
        <v>156</v>
      </c>
      <c r="C43" s="44" t="s">
        <v>148</v>
      </c>
      <c r="D43" s="20" t="s">
        <v>46</v>
      </c>
      <c r="E43" s="21">
        <f>'DISTRITO PRINCIPAL'!E40+'PRES. KENNEDY'!E39</f>
        <v>1392</v>
      </c>
      <c r="F43" s="21">
        <v>34.13</v>
      </c>
      <c r="G43" s="22">
        <v>0.25</v>
      </c>
      <c r="H43" s="23">
        <f t="shared" si="0"/>
        <v>42.66</v>
      </c>
      <c r="I43" s="24">
        <f t="shared" si="1"/>
        <v>59382.72</v>
      </c>
      <c r="J43" s="63">
        <f>'DISTRITO PRINCIPAL'!I40+'PRES. KENNEDY'!I39</f>
        <v>59382.72</v>
      </c>
      <c r="K43" s="68"/>
    </row>
    <row r="44" spans="1:11" ht="12.75">
      <c r="A44" s="14"/>
      <c r="B44" s="30"/>
      <c r="C44" s="44"/>
      <c r="D44" s="20"/>
      <c r="E44" s="21"/>
      <c r="F44" s="21"/>
      <c r="G44" s="22"/>
      <c r="H44" s="23"/>
      <c r="I44" s="24"/>
      <c r="J44" s="63">
        <f>'DISTRITO PRINCIPAL'!I41+'PRES. KENNEDY'!I40</f>
        <v>0</v>
      </c>
      <c r="K44" s="68"/>
    </row>
    <row r="45" spans="1:11" ht="12.75">
      <c r="A45" s="35" t="s">
        <v>77</v>
      </c>
      <c r="B45" s="36"/>
      <c r="C45" s="43" t="s">
        <v>51</v>
      </c>
      <c r="D45" s="37"/>
      <c r="E45" s="38"/>
      <c r="F45" s="38"/>
      <c r="G45" s="22"/>
      <c r="H45" s="40"/>
      <c r="I45" s="41"/>
      <c r="J45" s="63">
        <f>'DISTRITO PRINCIPAL'!I42+'PRES. KENNEDY'!I41</f>
        <v>0</v>
      </c>
      <c r="K45" s="68"/>
    </row>
    <row r="46" spans="1:11" ht="12.75">
      <c r="A46" s="14" t="s">
        <v>41</v>
      </c>
      <c r="B46" s="30" t="s">
        <v>133</v>
      </c>
      <c r="C46" s="44" t="s">
        <v>62</v>
      </c>
      <c r="D46" s="20" t="s">
        <v>24</v>
      </c>
      <c r="E46" s="21">
        <v>2.86</v>
      </c>
      <c r="F46" s="21">
        <v>257.14</v>
      </c>
      <c r="G46" s="22">
        <v>0.25</v>
      </c>
      <c r="H46" s="23">
        <f t="shared" si="0"/>
        <v>321.43</v>
      </c>
      <c r="I46" s="24">
        <f t="shared" si="1"/>
        <v>919.29</v>
      </c>
      <c r="J46" s="63">
        <f>'DISTRITO PRINCIPAL'!I43+'PRES. KENNEDY'!I42</f>
        <v>919.29</v>
      </c>
      <c r="K46" s="68"/>
    </row>
    <row r="47" spans="1:12" s="42" customFormat="1" ht="38.25">
      <c r="A47" s="14" t="s">
        <v>42</v>
      </c>
      <c r="B47" s="30" t="s">
        <v>166</v>
      </c>
      <c r="C47" s="44" t="s">
        <v>167</v>
      </c>
      <c r="D47" s="20" t="s">
        <v>46</v>
      </c>
      <c r="E47" s="21">
        <v>33</v>
      </c>
      <c r="F47" s="21">
        <v>53.31</v>
      </c>
      <c r="G47" s="22">
        <v>0.25</v>
      </c>
      <c r="H47" s="23">
        <f>ROUND(F47*(1+G47),2)</f>
        <v>66.64</v>
      </c>
      <c r="I47" s="24">
        <f t="shared" si="1"/>
        <v>2199.12</v>
      </c>
      <c r="J47" s="63">
        <f>'DISTRITO PRINCIPAL'!I44+'PRES. KENNEDY'!I43</f>
        <v>2199.12</v>
      </c>
      <c r="K47" s="68"/>
      <c r="L47" s="60"/>
    </row>
    <row r="48" spans="1:11" ht="13.5" customHeight="1">
      <c r="A48" s="14" t="s">
        <v>45</v>
      </c>
      <c r="B48" s="30" t="s">
        <v>59</v>
      </c>
      <c r="C48" s="44" t="s">
        <v>52</v>
      </c>
      <c r="D48" s="20" t="s">
        <v>44</v>
      </c>
      <c r="E48" s="21">
        <f>'DISTRITO PRINCIPAL'!E45+'PRES. KENNEDY'!E44</f>
        <v>3</v>
      </c>
      <c r="F48" s="21">
        <v>95.25</v>
      </c>
      <c r="G48" s="22">
        <v>0.25</v>
      </c>
      <c r="H48" s="23">
        <f t="shared" si="0"/>
        <v>119.06</v>
      </c>
      <c r="I48" s="24">
        <f t="shared" si="1"/>
        <v>357.18</v>
      </c>
      <c r="J48" s="63">
        <f>'DISTRITO PRINCIPAL'!I45+'PRES. KENNEDY'!I44</f>
        <v>357.18</v>
      </c>
      <c r="K48" s="68"/>
    </row>
    <row r="49" spans="1:11" ht="25.5">
      <c r="A49" s="14" t="s">
        <v>165</v>
      </c>
      <c r="B49" s="30" t="s">
        <v>134</v>
      </c>
      <c r="C49" s="44" t="s">
        <v>106</v>
      </c>
      <c r="D49" s="20" t="s">
        <v>24</v>
      </c>
      <c r="E49" s="21">
        <f>'DISTRITO PRINCIPAL'!E46+'PRES. KENNEDY'!E45</f>
        <v>230.9</v>
      </c>
      <c r="F49" s="21">
        <v>17.57</v>
      </c>
      <c r="G49" s="22">
        <v>0.25</v>
      </c>
      <c r="H49" s="23">
        <f t="shared" si="0"/>
        <v>21.96</v>
      </c>
      <c r="I49" s="24">
        <f t="shared" si="1"/>
        <v>5070.56</v>
      </c>
      <c r="J49" s="63">
        <f>'DISTRITO PRINCIPAL'!I46+'PRES. KENNEDY'!I45</f>
        <v>5070.56</v>
      </c>
      <c r="K49" s="68"/>
    </row>
    <row r="50" spans="1:11" ht="12.75">
      <c r="A50" s="14"/>
      <c r="B50" s="30"/>
      <c r="C50" s="44"/>
      <c r="D50" s="20"/>
      <c r="E50" s="21"/>
      <c r="F50" s="21"/>
      <c r="G50" s="22"/>
      <c r="H50" s="23"/>
      <c r="I50" s="24"/>
      <c r="J50" s="63"/>
      <c r="K50" s="68"/>
    </row>
    <row r="51" spans="1:11" ht="12.75" customHeight="1">
      <c r="A51" s="35" t="s">
        <v>78</v>
      </c>
      <c r="B51" s="36"/>
      <c r="C51" s="43" t="s">
        <v>53</v>
      </c>
      <c r="D51" s="37"/>
      <c r="E51" s="38"/>
      <c r="F51" s="38"/>
      <c r="G51" s="22"/>
      <c r="H51" s="40"/>
      <c r="I51" s="41"/>
      <c r="J51" s="63"/>
      <c r="K51" s="68"/>
    </row>
    <row r="52" spans="1:12" s="70" customFormat="1" ht="12.75">
      <c r="A52" s="14" t="s">
        <v>50</v>
      </c>
      <c r="B52" s="30" t="s">
        <v>135</v>
      </c>
      <c r="C52" s="44" t="s">
        <v>65</v>
      </c>
      <c r="D52" s="20" t="s">
        <v>24</v>
      </c>
      <c r="E52" s="21">
        <f>'DISTRITO PRINCIPAL'!E49+'PRES. KENNEDY'!E48</f>
        <v>1939</v>
      </c>
      <c r="F52" s="21">
        <v>1.16</v>
      </c>
      <c r="G52" s="22">
        <v>0.25</v>
      </c>
      <c r="H52" s="23">
        <f t="shared" si="0"/>
        <v>1.45</v>
      </c>
      <c r="I52" s="24">
        <f t="shared" si="1"/>
        <v>2811.55</v>
      </c>
      <c r="J52" s="63">
        <f>'DISTRITO PRINCIPAL'!I49+'PRES. KENNEDY'!I48</f>
        <v>2811.55</v>
      </c>
      <c r="K52" s="68"/>
      <c r="L52" s="65"/>
    </row>
    <row r="53" spans="1:11" ht="12.75" customHeight="1">
      <c r="A53" s="14" t="s">
        <v>79</v>
      </c>
      <c r="B53" s="30" t="s">
        <v>54</v>
      </c>
      <c r="C53" s="44" t="s">
        <v>55</v>
      </c>
      <c r="D53" s="20" t="s">
        <v>24</v>
      </c>
      <c r="E53" s="21">
        <f>E52</f>
        <v>1939</v>
      </c>
      <c r="F53" s="21">
        <v>7.04</v>
      </c>
      <c r="G53" s="22">
        <v>0.25</v>
      </c>
      <c r="H53" s="23">
        <f t="shared" si="0"/>
        <v>8.8</v>
      </c>
      <c r="I53" s="24">
        <f t="shared" si="1"/>
        <v>17063.2</v>
      </c>
      <c r="J53" s="63">
        <f>'DISTRITO PRINCIPAL'!I50+'PRES. KENNEDY'!I49</f>
        <v>17063.2</v>
      </c>
      <c r="K53" s="68"/>
    </row>
    <row r="54" spans="1:11" ht="12.75" customHeight="1">
      <c r="A54" s="14" t="s">
        <v>80</v>
      </c>
      <c r="B54" s="30" t="s">
        <v>61</v>
      </c>
      <c r="C54" s="44" t="s">
        <v>60</v>
      </c>
      <c r="D54" s="20" t="s">
        <v>24</v>
      </c>
      <c r="E54" s="21">
        <f>E52</f>
        <v>1939</v>
      </c>
      <c r="F54" s="21">
        <v>31.99</v>
      </c>
      <c r="G54" s="22">
        <v>0.25</v>
      </c>
      <c r="H54" s="23">
        <f t="shared" si="0"/>
        <v>39.99</v>
      </c>
      <c r="I54" s="24">
        <f t="shared" si="1"/>
        <v>77540.61</v>
      </c>
      <c r="J54" s="63">
        <f>'DISTRITO PRINCIPAL'!I51+'PRES. KENNEDY'!I50</f>
        <v>77540.61</v>
      </c>
      <c r="K54" s="68"/>
    </row>
    <row r="55" spans="1:11" ht="12.75" customHeight="1">
      <c r="A55" s="14" t="s">
        <v>81</v>
      </c>
      <c r="B55" s="30" t="s">
        <v>137</v>
      </c>
      <c r="C55" s="44" t="s">
        <v>162</v>
      </c>
      <c r="D55" s="20" t="s">
        <v>24</v>
      </c>
      <c r="E55" s="21">
        <f>'DISTRITO PRINCIPAL'!E52+'PRES. KENNEDY'!E51</f>
        <v>1387</v>
      </c>
      <c r="F55" s="21">
        <v>74.3</v>
      </c>
      <c r="G55" s="22">
        <v>0</v>
      </c>
      <c r="H55" s="23">
        <v>74.3</v>
      </c>
      <c r="I55" s="24">
        <f>ROUND(H55*E55,2)</f>
        <v>103054.1</v>
      </c>
      <c r="J55" s="63">
        <f>'DISTRITO PRINCIPAL'!I52+'PRES. KENNEDY'!I51</f>
        <v>103054.1</v>
      </c>
      <c r="K55" s="68"/>
    </row>
    <row r="56" spans="1:11" ht="12.75">
      <c r="A56" s="14" t="s">
        <v>82</v>
      </c>
      <c r="B56" s="30" t="s">
        <v>137</v>
      </c>
      <c r="C56" s="44" t="s">
        <v>163</v>
      </c>
      <c r="D56" s="20" t="s">
        <v>24</v>
      </c>
      <c r="E56" s="21">
        <f>'DISTRITO PRINCIPAL'!E53+'PRES. KENNEDY'!E52</f>
        <v>552</v>
      </c>
      <c r="F56" s="21">
        <v>74.8</v>
      </c>
      <c r="G56" s="22">
        <v>0</v>
      </c>
      <c r="H56" s="23">
        <v>74.8</v>
      </c>
      <c r="I56" s="24">
        <f t="shared" si="1"/>
        <v>41289.6</v>
      </c>
      <c r="J56" s="63">
        <f>'DISTRITO PRINCIPAL'!I53+'PRES. KENNEDY'!I52</f>
        <v>41289.6</v>
      </c>
      <c r="K56" s="68"/>
    </row>
    <row r="57" spans="1:13" ht="38.25">
      <c r="A57" s="14" t="s">
        <v>161</v>
      </c>
      <c r="B57" s="30" t="s">
        <v>157</v>
      </c>
      <c r="C57" s="44" t="s">
        <v>159</v>
      </c>
      <c r="D57" s="25" t="s">
        <v>46</v>
      </c>
      <c r="E57" s="21">
        <f>'DISTRITO PRINCIPAL'!E54+'PRES. KENNEDY'!E53</f>
        <v>1393</v>
      </c>
      <c r="F57" s="21">
        <v>46.48</v>
      </c>
      <c r="G57" s="22">
        <v>0.25</v>
      </c>
      <c r="H57" s="23">
        <f>ROUND(F57*(1+G57),2)</f>
        <v>58.1</v>
      </c>
      <c r="I57" s="24">
        <f>ROUND(H57*E57,2)</f>
        <v>80933.3</v>
      </c>
      <c r="J57" s="63">
        <f>'DISTRITO PRINCIPAL'!I54+'PRES. KENNEDY'!I53</f>
        <v>80933.3</v>
      </c>
      <c r="K57" s="68"/>
      <c r="M57" s="63"/>
    </row>
    <row r="58" spans="1:10" ht="13.5" thickBot="1">
      <c r="A58" s="120" t="s">
        <v>16</v>
      </c>
      <c r="B58" s="121"/>
      <c r="C58" s="121"/>
      <c r="D58" s="121"/>
      <c r="E58" s="121"/>
      <c r="F58" s="121"/>
      <c r="G58" s="121"/>
      <c r="H58" s="122"/>
      <c r="I58" s="26">
        <f>ROUND(SUM(I12:I57),2)</f>
        <v>1024723.03</v>
      </c>
      <c r="J58" s="63">
        <f>'DISTRITO PRINCIPAL'!I55+'PRES. KENNEDY'!I54</f>
        <v>1024723.03</v>
      </c>
    </row>
    <row r="59" spans="1:9" ht="12.75">
      <c r="A59" s="71"/>
      <c r="B59" s="74"/>
      <c r="C59" s="72"/>
      <c r="D59" s="72"/>
      <c r="E59" s="72"/>
      <c r="F59" s="72"/>
      <c r="G59" s="72"/>
      <c r="H59" s="72"/>
      <c r="I59" s="73"/>
    </row>
    <row r="60" spans="1:9" ht="12.75" customHeight="1">
      <c r="A60" s="123" t="s">
        <v>169</v>
      </c>
      <c r="B60" s="124"/>
      <c r="C60" s="129" t="s">
        <v>58</v>
      </c>
      <c r="D60" s="130"/>
      <c r="E60" s="133" t="s">
        <v>5</v>
      </c>
      <c r="F60" s="133"/>
      <c r="G60" s="134"/>
      <c r="H60" s="135"/>
      <c r="I60" s="136"/>
    </row>
    <row r="61" spans="1:9" ht="12.75">
      <c r="A61" s="125"/>
      <c r="B61" s="126"/>
      <c r="C61" s="131"/>
      <c r="D61" s="132"/>
      <c r="E61" s="133"/>
      <c r="F61" s="133"/>
      <c r="G61" s="134"/>
      <c r="H61" s="135"/>
      <c r="I61" s="136"/>
    </row>
    <row r="62" spans="1:9" ht="12.75">
      <c r="A62" s="125"/>
      <c r="B62" s="126"/>
      <c r="C62" s="141" t="s">
        <v>68</v>
      </c>
      <c r="D62" s="132"/>
      <c r="E62" s="133"/>
      <c r="F62" s="133"/>
      <c r="G62" s="134"/>
      <c r="H62" s="135"/>
      <c r="I62" s="136"/>
    </row>
    <row r="63" spans="1:9" ht="13.5" thickBot="1">
      <c r="A63" s="127"/>
      <c r="B63" s="128"/>
      <c r="C63" s="142"/>
      <c r="D63" s="143"/>
      <c r="E63" s="137"/>
      <c r="F63" s="137"/>
      <c r="G63" s="138"/>
      <c r="H63" s="139"/>
      <c r="I63" s="140"/>
    </row>
    <row r="64" ht="9" customHeight="1">
      <c r="C64" s="45"/>
    </row>
    <row r="65" spans="1:3" ht="12.75" customHeight="1">
      <c r="A65" s="15" t="s">
        <v>10</v>
      </c>
      <c r="C65" s="45"/>
    </row>
    <row r="66" spans="1:9" ht="12.75">
      <c r="A66" s="119" t="s">
        <v>12</v>
      </c>
      <c r="B66" s="119"/>
      <c r="C66" s="119"/>
      <c r="D66" s="119"/>
      <c r="E66" s="119"/>
      <c r="F66" s="119"/>
      <c r="G66" s="119"/>
      <c r="H66" s="119"/>
      <c r="I66" s="119"/>
    </row>
    <row r="67" spans="1:9" ht="4.5" customHeight="1">
      <c r="A67" s="119"/>
      <c r="B67" s="119"/>
      <c r="C67" s="119"/>
      <c r="D67" s="119"/>
      <c r="E67" s="119"/>
      <c r="F67" s="119"/>
      <c r="G67" s="119"/>
      <c r="H67" s="119"/>
      <c r="I67" s="119"/>
    </row>
    <row r="68" spans="1:9" ht="12.75" customHeight="1">
      <c r="A68" s="119"/>
      <c r="B68" s="119"/>
      <c r="C68" s="119"/>
      <c r="D68" s="119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  <row r="70" spans="1:9" ht="12.75">
      <c r="A70" s="16"/>
      <c r="B70" s="33"/>
      <c r="C70" s="16"/>
      <c r="D70" s="16"/>
      <c r="E70" s="16"/>
      <c r="F70" s="16"/>
      <c r="G70" s="16"/>
      <c r="H70" s="16"/>
      <c r="I70" s="16"/>
    </row>
    <row r="71" spans="1:9" ht="12.75">
      <c r="A71" s="119" t="s">
        <v>18</v>
      </c>
      <c r="B71" s="119"/>
      <c r="C71" s="119"/>
      <c r="D71" s="119"/>
      <c r="E71" s="119"/>
      <c r="F71" s="119"/>
      <c r="G71" s="119"/>
      <c r="H71" s="119"/>
      <c r="I71" s="119"/>
    </row>
    <row r="72" spans="1:9" ht="12.75">
      <c r="A72" s="119"/>
      <c r="B72" s="119"/>
      <c r="C72" s="119"/>
      <c r="D72" s="119"/>
      <c r="E72" s="119"/>
      <c r="F72" s="119"/>
      <c r="G72" s="119"/>
      <c r="H72" s="119"/>
      <c r="I72" s="119"/>
    </row>
    <row r="73" spans="1:9" ht="12.75">
      <c r="A73" s="17"/>
      <c r="B73" s="34"/>
      <c r="C73" s="17"/>
      <c r="D73" s="17"/>
      <c r="E73" s="17"/>
      <c r="F73" s="17"/>
      <c r="G73" s="17"/>
      <c r="H73" s="17"/>
      <c r="I73" s="17"/>
    </row>
    <row r="74" spans="1:9" ht="12.75">
      <c r="A74" s="119" t="s">
        <v>11</v>
      </c>
      <c r="B74" s="119"/>
      <c r="C74" s="119"/>
      <c r="D74" s="119"/>
      <c r="E74" s="119"/>
      <c r="F74" s="119"/>
      <c r="G74" s="119"/>
      <c r="H74" s="119"/>
      <c r="I74" s="119"/>
    </row>
    <row r="75" ht="12.75">
      <c r="C75" s="45"/>
    </row>
    <row r="76" ht="12.75">
      <c r="C76" s="45"/>
    </row>
  </sheetData>
  <sheetProtection/>
  <mergeCells count="26">
    <mergeCell ref="A1:G1"/>
    <mergeCell ref="H1:I2"/>
    <mergeCell ref="A2:G2"/>
    <mergeCell ref="A3:G4"/>
    <mergeCell ref="A5:B6"/>
    <mergeCell ref="C5:G6"/>
    <mergeCell ref="A7:B7"/>
    <mergeCell ref="C7:G7"/>
    <mergeCell ref="A8:I8"/>
    <mergeCell ref="A10:A11"/>
    <mergeCell ref="B10:B11"/>
    <mergeCell ref="C10:C11"/>
    <mergeCell ref="D10:D11"/>
    <mergeCell ref="E10:E11"/>
    <mergeCell ref="F10:F11"/>
    <mergeCell ref="G10:G11"/>
    <mergeCell ref="A66:I69"/>
    <mergeCell ref="A71:I72"/>
    <mergeCell ref="A74:I74"/>
    <mergeCell ref="H10:H11"/>
    <mergeCell ref="I10:I11"/>
    <mergeCell ref="A58:H58"/>
    <mergeCell ref="A60:B63"/>
    <mergeCell ref="C60:D61"/>
    <mergeCell ref="E60:I63"/>
    <mergeCell ref="C62:D63"/>
  </mergeCells>
  <printOptions horizontalCentered="1"/>
  <pageMargins left="0.5118110236220472" right="0.5905511811023623" top="0.5905511811023623" bottom="0.5905511811023623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tabSelected="1" view="pageBreakPreview" zoomScaleNormal="75" zoomScaleSheetLayoutView="100" zoomScalePageLayoutView="0" workbookViewId="0" topLeftCell="A1">
      <selection activeCell="A19" sqref="A19:P19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7.28125" style="0" customWidth="1"/>
    <col min="5" max="5" width="8.421875" style="0" customWidth="1"/>
    <col min="6" max="6" width="5.00390625" style="0" customWidth="1"/>
    <col min="7" max="7" width="8.421875" style="0" customWidth="1"/>
    <col min="8" max="8" width="5.00390625" style="0" customWidth="1"/>
    <col min="9" max="9" width="8.421875" style="0" customWidth="1"/>
    <col min="10" max="10" width="5.00390625" style="0" customWidth="1"/>
    <col min="11" max="11" width="8.7109375" style="0" bestFit="1" customWidth="1"/>
    <col min="12" max="12" width="5.00390625" style="0" customWidth="1"/>
    <col min="13" max="13" width="8.7109375" style="0" bestFit="1" customWidth="1"/>
    <col min="14" max="14" width="5.00390625" style="0" customWidth="1"/>
    <col min="16" max="16" width="10.28125" style="0" customWidth="1"/>
    <col min="18" max="18" width="9.421875" style="0" bestFit="1" customWidth="1"/>
  </cols>
  <sheetData>
    <row r="1" spans="1:26" ht="36" customHeight="1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 t="s">
        <v>84</v>
      </c>
      <c r="P1" s="182"/>
      <c r="S1" s="185"/>
      <c r="T1" s="185"/>
      <c r="U1" s="185"/>
      <c r="V1" s="185"/>
      <c r="W1" s="186"/>
      <c r="X1" s="48"/>
      <c r="Y1" s="48"/>
      <c r="Z1" s="48"/>
    </row>
    <row r="2" spans="1:26" ht="24" customHeight="1">
      <c r="A2" s="187" t="s">
        <v>85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3"/>
      <c r="P2" s="184"/>
      <c r="S2" s="185"/>
      <c r="T2" s="185"/>
      <c r="U2" s="185"/>
      <c r="V2" s="185"/>
      <c r="W2" s="186"/>
      <c r="X2" s="48"/>
      <c r="Y2" s="48"/>
      <c r="Z2" s="48"/>
    </row>
    <row r="3" spans="1:26" ht="18">
      <c r="A3" s="164" t="s">
        <v>104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 t="s">
        <v>152</v>
      </c>
      <c r="P3" s="167"/>
      <c r="S3" s="105"/>
      <c r="T3" s="105"/>
      <c r="U3" s="105"/>
      <c r="V3" s="105"/>
      <c r="W3" s="49"/>
      <c r="X3" s="48"/>
      <c r="Y3" s="48"/>
      <c r="Z3" s="48"/>
    </row>
    <row r="4" spans="1:26" ht="18">
      <c r="A4" s="170" t="s">
        <v>105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68"/>
      <c r="P4" s="169"/>
      <c r="S4" s="10"/>
      <c r="T4" s="10"/>
      <c r="U4" s="10"/>
      <c r="V4" s="10"/>
      <c r="W4" s="49"/>
      <c r="X4" s="48"/>
      <c r="Y4" s="48"/>
      <c r="Z4" s="48"/>
    </row>
    <row r="5" spans="1:26" ht="18">
      <c r="A5" s="172" t="s">
        <v>86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66" t="s">
        <v>179</v>
      </c>
      <c r="P5" s="167"/>
      <c r="S5" s="10"/>
      <c r="T5" s="10"/>
      <c r="U5" s="10"/>
      <c r="V5" s="10"/>
      <c r="W5" s="49"/>
      <c r="X5" s="48"/>
      <c r="Y5" s="48"/>
      <c r="Z5" s="48"/>
    </row>
    <row r="6" spans="1:26" ht="31.5" customHeight="1">
      <c r="A6" s="174" t="s">
        <v>168</v>
      </c>
      <c r="B6" s="175"/>
      <c r="C6" s="175"/>
      <c r="D6" s="175"/>
      <c r="E6" s="175"/>
      <c r="F6" s="175"/>
      <c r="G6" s="176"/>
      <c r="H6" s="177" t="s">
        <v>103</v>
      </c>
      <c r="I6" s="178"/>
      <c r="J6" s="178"/>
      <c r="K6" s="178"/>
      <c r="L6" s="178"/>
      <c r="M6" s="178"/>
      <c r="N6" s="178"/>
      <c r="O6" s="168"/>
      <c r="P6" s="169"/>
      <c r="S6" s="48"/>
      <c r="T6" s="48"/>
      <c r="U6" s="48"/>
      <c r="V6" s="48"/>
      <c r="W6" s="48"/>
      <c r="X6" s="48"/>
      <c r="Y6" s="48"/>
      <c r="Z6" s="48"/>
    </row>
    <row r="7" spans="1:26" ht="12.75">
      <c r="A7" s="158" t="s">
        <v>1</v>
      </c>
      <c r="B7" s="159" t="s">
        <v>2</v>
      </c>
      <c r="C7" s="159"/>
      <c r="D7" s="159"/>
      <c r="E7" s="147" t="s">
        <v>87</v>
      </c>
      <c r="F7" s="147"/>
      <c r="G7" s="147"/>
      <c r="H7" s="147"/>
      <c r="I7" s="147"/>
      <c r="J7" s="147"/>
      <c r="K7" s="147"/>
      <c r="L7" s="147"/>
      <c r="M7" s="147"/>
      <c r="N7" s="147"/>
      <c r="O7" s="160" t="s">
        <v>88</v>
      </c>
      <c r="P7" s="161"/>
      <c r="S7" s="48"/>
      <c r="T7" s="48"/>
      <c r="U7" s="48"/>
      <c r="V7" s="48"/>
      <c r="W7" s="48"/>
      <c r="X7" s="48"/>
      <c r="Y7" s="48"/>
      <c r="Z7" s="48"/>
    </row>
    <row r="8" spans="1:26" ht="14.25" customHeight="1">
      <c r="A8" s="158"/>
      <c r="B8" s="159"/>
      <c r="C8" s="159"/>
      <c r="D8" s="159"/>
      <c r="E8" s="162" t="s">
        <v>89</v>
      </c>
      <c r="F8" s="163"/>
      <c r="G8" s="162" t="s">
        <v>90</v>
      </c>
      <c r="H8" s="163"/>
      <c r="I8" s="162" t="s">
        <v>91</v>
      </c>
      <c r="J8" s="163"/>
      <c r="K8" s="162" t="s">
        <v>92</v>
      </c>
      <c r="L8" s="163"/>
      <c r="M8" s="162" t="s">
        <v>93</v>
      </c>
      <c r="N8" s="163"/>
      <c r="O8" s="160"/>
      <c r="P8" s="161"/>
      <c r="S8" s="48"/>
      <c r="T8" s="48"/>
      <c r="U8" s="48"/>
      <c r="V8" s="48"/>
      <c r="W8" s="48"/>
      <c r="X8" s="48"/>
      <c r="Y8" s="48"/>
      <c r="Z8" s="48"/>
    </row>
    <row r="9" spans="1:26" ht="12.75">
      <c r="A9" s="158"/>
      <c r="B9" s="159"/>
      <c r="C9" s="159"/>
      <c r="D9" s="159"/>
      <c r="E9" s="47" t="s">
        <v>94</v>
      </c>
      <c r="F9" s="47" t="s">
        <v>95</v>
      </c>
      <c r="G9" s="47" t="s">
        <v>94</v>
      </c>
      <c r="H9" s="47" t="s">
        <v>95</v>
      </c>
      <c r="I9" s="47" t="s">
        <v>94</v>
      </c>
      <c r="J9" s="47" t="s">
        <v>95</v>
      </c>
      <c r="K9" s="47" t="s">
        <v>94</v>
      </c>
      <c r="L9" s="47" t="s">
        <v>95</v>
      </c>
      <c r="M9" s="47" t="s">
        <v>94</v>
      </c>
      <c r="N9" s="47" t="s">
        <v>95</v>
      </c>
      <c r="O9" s="47" t="s">
        <v>94</v>
      </c>
      <c r="P9" s="50" t="s">
        <v>95</v>
      </c>
      <c r="S9" s="48"/>
      <c r="T9" s="48"/>
      <c r="U9" s="48"/>
      <c r="V9" s="48"/>
      <c r="W9" s="48"/>
      <c r="X9" s="48"/>
      <c r="Y9" s="48"/>
      <c r="Z9" s="48"/>
    </row>
    <row r="10" spans="1:26" ht="13.5" customHeight="1">
      <c r="A10" s="51" t="s">
        <v>96</v>
      </c>
      <c r="B10" s="154" t="str">
        <f>'[1]FUNDAM TOTAL'!C12</f>
        <v>SERVIÇOS INICIAIS E TERRAPLENAGEM</v>
      </c>
      <c r="C10" s="154"/>
      <c r="D10" s="154"/>
      <c r="E10" s="52">
        <f>(F10/100)*R10</f>
        <v>1023.88</v>
      </c>
      <c r="F10" s="52">
        <v>50</v>
      </c>
      <c r="G10" s="52">
        <f>(H10/100)*R10</f>
        <v>1023.88</v>
      </c>
      <c r="H10" s="52">
        <v>50</v>
      </c>
      <c r="I10" s="52"/>
      <c r="J10" s="52"/>
      <c r="K10" s="52"/>
      <c r="L10" s="52"/>
      <c r="M10" s="52"/>
      <c r="N10" s="52"/>
      <c r="O10" s="53">
        <f>E10+G10+I10+K10+M10</f>
        <v>2047.76</v>
      </c>
      <c r="P10" s="54">
        <f>F10+H10+J10+L10+N10</f>
        <v>100</v>
      </c>
      <c r="R10" s="55">
        <f>TOTAL!I13</f>
        <v>2047.76</v>
      </c>
      <c r="S10" s="48"/>
      <c r="T10" s="48"/>
      <c r="U10" s="48"/>
      <c r="V10" s="48"/>
      <c r="W10" s="48"/>
      <c r="X10" s="48"/>
      <c r="Y10" s="48"/>
      <c r="Z10" s="48"/>
    </row>
    <row r="11" spans="1:26" ht="13.5" customHeight="1">
      <c r="A11" s="51" t="s">
        <v>71</v>
      </c>
      <c r="B11" s="155" t="str">
        <f>TOTAL!C15</f>
        <v>PAVIMENTAÇÃO C.A.U.Q.</v>
      </c>
      <c r="C11" s="156"/>
      <c r="D11" s="157"/>
      <c r="E11" s="52">
        <f>(F11/100)*$R$11</f>
        <v>115044.45800000001</v>
      </c>
      <c r="F11" s="52">
        <v>20</v>
      </c>
      <c r="G11" s="52">
        <f>(H11/100)*$R$11</f>
        <v>115044.45800000001</v>
      </c>
      <c r="H11" s="52">
        <v>20</v>
      </c>
      <c r="I11" s="52">
        <f>(J11/100)*$R$11</f>
        <v>115044.45800000001</v>
      </c>
      <c r="J11" s="52">
        <v>20</v>
      </c>
      <c r="K11" s="52">
        <f>(L11/100)*$R$11</f>
        <v>115044.45800000001</v>
      </c>
      <c r="L11" s="52">
        <v>20</v>
      </c>
      <c r="M11" s="52">
        <f>(N11/100)*$R$11</f>
        <v>115044.45800000001</v>
      </c>
      <c r="N11" s="52">
        <v>20</v>
      </c>
      <c r="O11" s="53">
        <f aca="true" t="shared" si="0" ref="O11:P15">E11+G11+I11+K11+M11</f>
        <v>575222.29</v>
      </c>
      <c r="P11" s="54">
        <f t="shared" si="0"/>
        <v>100</v>
      </c>
      <c r="R11" s="55">
        <f>SUM(TOTAL!I16:I26)</f>
        <v>575222.29</v>
      </c>
      <c r="S11" s="48"/>
      <c r="T11" s="48"/>
      <c r="U11" s="48"/>
      <c r="V11" s="48"/>
      <c r="W11" s="48"/>
      <c r="X11" s="48"/>
      <c r="Y11" s="48"/>
      <c r="Z11" s="48"/>
    </row>
    <row r="12" spans="1:26" ht="13.5" customHeight="1">
      <c r="A12" s="51" t="s">
        <v>74</v>
      </c>
      <c r="B12" s="155" t="str">
        <f>TOTAL!C28</f>
        <v>DRENAGEM PLUVIAL</v>
      </c>
      <c r="C12" s="156"/>
      <c r="D12" s="157"/>
      <c r="E12" s="52">
        <f>(F12/100)*$R$12</f>
        <v>11366.349999999999</v>
      </c>
      <c r="F12" s="52">
        <v>20</v>
      </c>
      <c r="G12" s="52">
        <f>(H12/100)*$R$12</f>
        <v>11366.349999999999</v>
      </c>
      <c r="H12" s="52">
        <v>20</v>
      </c>
      <c r="I12" s="52">
        <f>(J12/100)*$R$12</f>
        <v>11366.349999999999</v>
      </c>
      <c r="J12" s="52">
        <v>20</v>
      </c>
      <c r="K12" s="52">
        <f>(L12/100)*$R$12</f>
        <v>11366.349999999999</v>
      </c>
      <c r="L12" s="52">
        <v>20</v>
      </c>
      <c r="M12" s="52">
        <f>(N12/100)*$R$12</f>
        <v>11366.349999999999</v>
      </c>
      <c r="N12" s="52">
        <v>20</v>
      </c>
      <c r="O12" s="53">
        <f>E12+G12+I12+K12+M12</f>
        <v>56831.74999999999</v>
      </c>
      <c r="P12" s="54">
        <f t="shared" si="0"/>
        <v>100</v>
      </c>
      <c r="R12" s="55">
        <f>SUM(TOTAL!I29:I40)</f>
        <v>56831.74999999999</v>
      </c>
      <c r="S12" s="48"/>
      <c r="T12" s="48"/>
      <c r="U12" s="48"/>
      <c r="V12" s="48"/>
      <c r="W12" s="48"/>
      <c r="X12" s="48"/>
      <c r="Y12" s="48"/>
      <c r="Z12" s="48"/>
    </row>
    <row r="13" spans="1:26" ht="13.5" customHeight="1">
      <c r="A13" s="51" t="s">
        <v>76</v>
      </c>
      <c r="B13" s="155" t="str">
        <f>TOTAL!C42</f>
        <v>MEIO-FIOS</v>
      </c>
      <c r="C13" s="156"/>
      <c r="D13" s="157"/>
      <c r="E13" s="52">
        <f>(F13/100)*R13</f>
        <v>11876.544000000002</v>
      </c>
      <c r="F13" s="52">
        <v>20</v>
      </c>
      <c r="G13" s="52">
        <f>(H13/100)*R13</f>
        <v>11876.544000000002</v>
      </c>
      <c r="H13" s="52">
        <v>20</v>
      </c>
      <c r="I13" s="52">
        <f>(J13/100)*$R$13</f>
        <v>11876.544000000002</v>
      </c>
      <c r="J13" s="52">
        <v>20</v>
      </c>
      <c r="K13" s="52">
        <f>(L13/100)*$R$13</f>
        <v>11876.544000000002</v>
      </c>
      <c r="L13" s="52">
        <v>20</v>
      </c>
      <c r="M13" s="52">
        <f>(N13/100)*$R$13</f>
        <v>11876.544000000002</v>
      </c>
      <c r="N13" s="52">
        <v>20</v>
      </c>
      <c r="O13" s="53">
        <f t="shared" si="0"/>
        <v>59382.72000000001</v>
      </c>
      <c r="P13" s="54">
        <f t="shared" si="0"/>
        <v>100</v>
      </c>
      <c r="R13" s="55">
        <f>SUM(TOTAL!I43)</f>
        <v>59382.72</v>
      </c>
      <c r="S13" s="48"/>
      <c r="T13" s="48"/>
      <c r="U13" s="48"/>
      <c r="V13" s="48"/>
      <c r="W13" s="48"/>
      <c r="X13" s="48"/>
      <c r="Y13" s="48"/>
      <c r="Z13" s="48"/>
    </row>
    <row r="14" spans="1:26" ht="13.5" customHeight="1">
      <c r="A14" s="51" t="s">
        <v>77</v>
      </c>
      <c r="B14" s="155" t="str">
        <f>'[1]FUNDAM TOTAL'!C32</f>
        <v>SINALIZAÇÃO VERTICAL E HORIZONTAL</v>
      </c>
      <c r="C14" s="156"/>
      <c r="D14" s="157"/>
      <c r="E14" s="52"/>
      <c r="F14" s="52"/>
      <c r="G14" s="52"/>
      <c r="H14" s="52"/>
      <c r="I14" s="52">
        <f>(J14/100)*$R$14</f>
        <v>1709.23</v>
      </c>
      <c r="J14" s="52">
        <v>20</v>
      </c>
      <c r="K14" s="52">
        <f>(L14/100)*$R$14</f>
        <v>3418.46</v>
      </c>
      <c r="L14" s="52">
        <v>40</v>
      </c>
      <c r="M14" s="52">
        <f>(N14/100)*$R$14</f>
        <v>3418.46</v>
      </c>
      <c r="N14" s="52">
        <v>40</v>
      </c>
      <c r="O14" s="53">
        <f t="shared" si="0"/>
        <v>8546.150000000001</v>
      </c>
      <c r="P14" s="54">
        <f t="shared" si="0"/>
        <v>100</v>
      </c>
      <c r="R14" s="55">
        <f>SUM(TOTAL!I46:I49)</f>
        <v>8546.15</v>
      </c>
      <c r="S14" s="48"/>
      <c r="T14" s="48"/>
      <c r="U14" s="48"/>
      <c r="V14" s="48"/>
      <c r="W14" s="48"/>
      <c r="X14" s="48"/>
      <c r="Y14" s="48"/>
      <c r="Z14" s="48"/>
    </row>
    <row r="15" spans="1:26" ht="13.5" customHeight="1" thickBot="1">
      <c r="A15" s="51" t="s">
        <v>78</v>
      </c>
      <c r="B15" s="155" t="str">
        <f>'[1]FUNDAM TOTAL'!C36</f>
        <v>PAVIMENTAÇÃO PASSEIOS</v>
      </c>
      <c r="C15" s="156"/>
      <c r="D15" s="157"/>
      <c r="E15" s="52">
        <f>(F15/100)*R15</f>
        <v>64538.47200000001</v>
      </c>
      <c r="F15" s="52">
        <v>20</v>
      </c>
      <c r="G15" s="52">
        <f>(H15/100)*$R$15</f>
        <v>64538.47200000001</v>
      </c>
      <c r="H15" s="52">
        <v>20</v>
      </c>
      <c r="I15" s="52">
        <f>(J15/100)*$R$15</f>
        <v>64538.47200000001</v>
      </c>
      <c r="J15" s="52">
        <v>20</v>
      </c>
      <c r="K15" s="52">
        <f>(L15/100)*$R$15</f>
        <v>64538.47200000001</v>
      </c>
      <c r="L15" s="52">
        <v>20</v>
      </c>
      <c r="M15" s="52">
        <f>(N15/100)*$R$15</f>
        <v>64538.47200000001</v>
      </c>
      <c r="N15" s="52">
        <v>20</v>
      </c>
      <c r="O15" s="53">
        <f>E15+G15+I15+K15+M15</f>
        <v>322692.36000000004</v>
      </c>
      <c r="P15" s="54">
        <f t="shared" si="0"/>
        <v>100</v>
      </c>
      <c r="R15" s="61">
        <f>SUM(TOTAL!I52:I57)</f>
        <v>322692.36000000004</v>
      </c>
      <c r="S15" s="48"/>
      <c r="T15" s="48"/>
      <c r="U15" s="48"/>
      <c r="V15" s="48"/>
      <c r="W15" s="48"/>
      <c r="X15" s="48"/>
      <c r="Y15" s="48"/>
      <c r="Z15" s="48"/>
    </row>
    <row r="16" spans="1:18" s="42" customFormat="1" ht="13.5" customHeight="1" thickBot="1">
      <c r="A16" s="146" t="s">
        <v>97</v>
      </c>
      <c r="B16" s="147"/>
      <c r="C16" s="147"/>
      <c r="D16" s="147"/>
      <c r="E16" s="56">
        <f>ROUND(SUM(E10:E15),2)</f>
        <v>203849.7</v>
      </c>
      <c r="F16" s="56">
        <f>IF($O$16&lt;&gt;0,E16*100/$O$16,0)</f>
        <v>19.893151030283764</v>
      </c>
      <c r="G16" s="56">
        <f>SUM(G10:G15)</f>
        <v>203849.70400000003</v>
      </c>
      <c r="H16" s="56">
        <f>IF($O$16&lt;&gt;0,G16*100/$O$16,0)</f>
        <v>19.893151420633146</v>
      </c>
      <c r="I16" s="56">
        <f>SUM(I11:I15)</f>
        <v>204535.05400000003</v>
      </c>
      <c r="J16" s="56">
        <f>IF($O$16&lt;&gt;0,I16*100/$O$16,0)</f>
        <v>19.96003290762383</v>
      </c>
      <c r="K16" s="56">
        <f>SUM(K11:K15)</f>
        <v>206244.284</v>
      </c>
      <c r="L16" s="56">
        <f>IF($O$16&lt;&gt;0,K16*100/$O$16,0)</f>
        <v>20.126832125554944</v>
      </c>
      <c r="M16" s="56">
        <f>SUM(M11:M15)</f>
        <v>206244.284</v>
      </c>
      <c r="N16" s="56">
        <f>IF($O$16&lt;&gt;0,M16*100/$O$16,0)</f>
        <v>20.126832125554944</v>
      </c>
      <c r="O16" s="53">
        <f>SUM(O10:O15)</f>
        <v>1024723.03</v>
      </c>
      <c r="P16" s="54">
        <f>F16+H16+J16+L16+N16</f>
        <v>99.99999960965062</v>
      </c>
      <c r="R16" s="79">
        <f>SUM(R10:R15)</f>
        <v>1024723.03</v>
      </c>
    </row>
    <row r="17" spans="1:18" s="42" customFormat="1" ht="13.5" customHeight="1" thickBot="1">
      <c r="A17" s="148" t="s">
        <v>98</v>
      </c>
      <c r="B17" s="149"/>
      <c r="C17" s="149"/>
      <c r="D17" s="149"/>
      <c r="E17" s="57">
        <f>E16</f>
        <v>203849.7</v>
      </c>
      <c r="F17" s="57">
        <f>F16</f>
        <v>19.893151030283764</v>
      </c>
      <c r="G17" s="57">
        <f aca="true" t="shared" si="1" ref="G17:N17">E17+G16</f>
        <v>407699.40400000004</v>
      </c>
      <c r="H17" s="57">
        <f t="shared" si="1"/>
        <v>39.78630245091691</v>
      </c>
      <c r="I17" s="57">
        <f t="shared" si="1"/>
        <v>612234.4580000001</v>
      </c>
      <c r="J17" s="57">
        <f t="shared" si="1"/>
        <v>59.74633535854073</v>
      </c>
      <c r="K17" s="57">
        <f t="shared" si="1"/>
        <v>818478.7420000001</v>
      </c>
      <c r="L17" s="57">
        <f t="shared" si="1"/>
        <v>79.87316748409567</v>
      </c>
      <c r="M17" s="57">
        <f t="shared" si="1"/>
        <v>1024723.0260000001</v>
      </c>
      <c r="N17" s="57">
        <f t="shared" si="1"/>
        <v>99.99999960965062</v>
      </c>
      <c r="O17" s="58"/>
      <c r="P17" s="59"/>
      <c r="R17" s="64"/>
    </row>
    <row r="18" spans="1:16" ht="57" customHeight="1">
      <c r="A18" s="150" t="s">
        <v>180</v>
      </c>
      <c r="B18" s="151"/>
      <c r="C18" s="151"/>
      <c r="D18" s="152"/>
      <c r="E18" s="150" t="s">
        <v>99</v>
      </c>
      <c r="F18" s="151"/>
      <c r="G18" s="151"/>
      <c r="H18" s="151"/>
      <c r="I18" s="151"/>
      <c r="J18" s="151"/>
      <c r="K18" s="151"/>
      <c r="L18" s="151"/>
      <c r="M18" s="152"/>
      <c r="N18" s="150" t="s">
        <v>100</v>
      </c>
      <c r="O18" s="151"/>
      <c r="P18" s="152"/>
    </row>
    <row r="19" spans="1:16" ht="16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</row>
    <row r="20" spans="1:16" ht="16.5" customHeight="1">
      <c r="A20" s="144" t="s">
        <v>101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6.7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</row>
    <row r="22" spans="1:16" ht="12.75">
      <c r="A22" s="144" t="s">
        <v>102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</sheetData>
  <sheetProtection/>
  <mergeCells count="38">
    <mergeCell ref="A1:N1"/>
    <mergeCell ref="O1:P2"/>
    <mergeCell ref="S1:V1"/>
    <mergeCell ref="W1:W2"/>
    <mergeCell ref="A2:N2"/>
    <mergeCell ref="S2:V2"/>
    <mergeCell ref="A3:N3"/>
    <mergeCell ref="O3:P4"/>
    <mergeCell ref="S3:V3"/>
    <mergeCell ref="A4:N4"/>
    <mergeCell ref="A5:N5"/>
    <mergeCell ref="O5:P6"/>
    <mergeCell ref="A6:G6"/>
    <mergeCell ref="H6:N6"/>
    <mergeCell ref="A7:A9"/>
    <mergeCell ref="B7:D9"/>
    <mergeCell ref="E7:N7"/>
    <mergeCell ref="O7:P8"/>
    <mergeCell ref="E8:F8"/>
    <mergeCell ref="G8:H8"/>
    <mergeCell ref="I8:J8"/>
    <mergeCell ref="K8:L8"/>
    <mergeCell ref="M8:N8"/>
    <mergeCell ref="B10:D10"/>
    <mergeCell ref="B11:D11"/>
    <mergeCell ref="B12:D12"/>
    <mergeCell ref="B13:D13"/>
    <mergeCell ref="B14:D14"/>
    <mergeCell ref="B15:D15"/>
    <mergeCell ref="A20:P20"/>
    <mergeCell ref="A21:P21"/>
    <mergeCell ref="A22:P22"/>
    <mergeCell ref="A16:D16"/>
    <mergeCell ref="A17:D17"/>
    <mergeCell ref="A18:D18"/>
    <mergeCell ref="E18:M18"/>
    <mergeCell ref="N18:P18"/>
    <mergeCell ref="A19:P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Engenharia</cp:lastModifiedBy>
  <cp:lastPrinted>2015-03-19T18:42:54Z</cp:lastPrinted>
  <dcterms:created xsi:type="dcterms:W3CDTF">2003-10-24T18:12:58Z</dcterms:created>
  <dcterms:modified xsi:type="dcterms:W3CDTF">2015-03-19T18:43:38Z</dcterms:modified>
  <cp:category/>
  <cp:version/>
  <cp:contentType/>
  <cp:contentStatus/>
</cp:coreProperties>
</file>