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ieir\Desktop\TCE_OURO\"/>
    </mc:Choice>
  </mc:AlternateContent>
  <xr:revisionPtr revIDLastSave="0" documentId="13_ncr:1_{36391432-1091-410E-A91D-2B0BC1A2683C}" xr6:coauthVersionLast="47" xr6:coauthVersionMax="47" xr10:uidLastSave="{00000000-0000-0000-0000-000000000000}"/>
  <bookViews>
    <workbookView xWindow="-120" yWindow="-120" windowWidth="20730" windowHeight="11160" activeTab="3" xr2:uid="{02904649-3DD6-4C4E-AB61-F22ECB80338D}"/>
  </bookViews>
  <sheets>
    <sheet name="Ano 1 - 3" sheetId="1" r:id="rId1"/>
    <sheet name="Ano 4 - 6" sheetId="2" r:id="rId2"/>
    <sheet name="Ano 7 - 9" sheetId="3" r:id="rId3"/>
    <sheet name="Ano 10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5" i="4" l="1"/>
  <c r="F15" i="4"/>
  <c r="E15" i="4"/>
  <c r="D15" i="4"/>
  <c r="O15" i="3"/>
  <c r="N15" i="3"/>
  <c r="M15" i="3"/>
  <c r="L15" i="3"/>
  <c r="K15" i="3"/>
  <c r="J15" i="3"/>
  <c r="I15" i="3"/>
  <c r="H15" i="3"/>
  <c r="G15" i="3"/>
  <c r="F15" i="3"/>
  <c r="E15" i="3"/>
  <c r="D15" i="3"/>
  <c r="O15" i="2"/>
  <c r="N15" i="2"/>
  <c r="M15" i="2"/>
  <c r="L15" i="2"/>
  <c r="K15" i="2"/>
  <c r="J15" i="2"/>
  <c r="I15" i="2"/>
  <c r="H15" i="2"/>
  <c r="G15" i="2"/>
  <c r="F15" i="2"/>
  <c r="E15" i="2"/>
  <c r="D15" i="2"/>
  <c r="O15" i="1"/>
  <c r="N15" i="1"/>
  <c r="M15" i="1"/>
  <c r="L15" i="1"/>
  <c r="K15" i="1"/>
  <c r="J15" i="1"/>
  <c r="I15" i="1"/>
  <c r="H15" i="1"/>
  <c r="G15" i="1"/>
  <c r="F15" i="1"/>
  <c r="E15" i="1"/>
  <c r="D15" i="1"/>
  <c r="G11" i="4"/>
  <c r="F11" i="4"/>
  <c r="E11" i="4"/>
  <c r="G10" i="4"/>
  <c r="F10" i="4"/>
  <c r="E10" i="4"/>
  <c r="G9" i="4"/>
  <c r="F9" i="4"/>
  <c r="E9" i="4"/>
  <c r="G8" i="4"/>
  <c r="F8" i="4"/>
  <c r="E8" i="4"/>
  <c r="D11" i="4"/>
  <c r="D10" i="4"/>
  <c r="D9" i="4"/>
  <c r="D8" i="4"/>
  <c r="O11" i="3"/>
  <c r="N11" i="3"/>
  <c r="M11" i="3"/>
  <c r="O10" i="3"/>
  <c r="N10" i="3"/>
  <c r="M10" i="3"/>
  <c r="O9" i="3"/>
  <c r="N9" i="3"/>
  <c r="M9" i="3"/>
  <c r="O8" i="3"/>
  <c r="N8" i="3"/>
  <c r="M8" i="3"/>
  <c r="L11" i="3"/>
  <c r="L10" i="3"/>
  <c r="L9" i="3"/>
  <c r="L8" i="3"/>
  <c r="K11" i="3"/>
  <c r="J11" i="3"/>
  <c r="I11" i="3"/>
  <c r="K10" i="3"/>
  <c r="J10" i="3"/>
  <c r="I10" i="3"/>
  <c r="K9" i="3"/>
  <c r="J9" i="3"/>
  <c r="I9" i="3"/>
  <c r="K8" i="3"/>
  <c r="J8" i="3"/>
  <c r="I8" i="3"/>
  <c r="H11" i="3"/>
  <c r="H10" i="3"/>
  <c r="H9" i="3"/>
  <c r="H8" i="3"/>
  <c r="G11" i="3"/>
  <c r="F11" i="3"/>
  <c r="E11" i="3"/>
  <c r="G10" i="3"/>
  <c r="F10" i="3"/>
  <c r="E10" i="3"/>
  <c r="G9" i="3"/>
  <c r="F9" i="3"/>
  <c r="E9" i="3"/>
  <c r="G8" i="3"/>
  <c r="F8" i="3"/>
  <c r="E8" i="3"/>
  <c r="D11" i="3"/>
  <c r="D10" i="3"/>
  <c r="D9" i="3"/>
  <c r="D8" i="3"/>
  <c r="O11" i="2"/>
  <c r="N11" i="2"/>
  <c r="M11" i="2"/>
  <c r="O10" i="2"/>
  <c r="N10" i="2"/>
  <c r="M10" i="2"/>
  <c r="O9" i="2"/>
  <c r="N9" i="2"/>
  <c r="M9" i="2"/>
  <c r="O8" i="2"/>
  <c r="N8" i="2"/>
  <c r="M8" i="2"/>
  <c r="L11" i="2"/>
  <c r="L10" i="2"/>
  <c r="L9" i="2"/>
  <c r="L8" i="2"/>
  <c r="K11" i="2"/>
  <c r="J11" i="2"/>
  <c r="I11" i="2"/>
  <c r="K10" i="2"/>
  <c r="J10" i="2"/>
  <c r="I10" i="2"/>
  <c r="K9" i="2"/>
  <c r="J9" i="2"/>
  <c r="I9" i="2"/>
  <c r="K8" i="2"/>
  <c r="J8" i="2"/>
  <c r="I8" i="2"/>
  <c r="H11" i="2"/>
  <c r="H10" i="2"/>
  <c r="H9" i="2"/>
  <c r="H8" i="2"/>
  <c r="G11" i="2"/>
  <c r="F11" i="2"/>
  <c r="E11" i="2"/>
  <c r="G10" i="2"/>
  <c r="F10" i="2"/>
  <c r="E10" i="2"/>
  <c r="G9" i="2"/>
  <c r="F9" i="2"/>
  <c r="E9" i="2"/>
  <c r="G8" i="2"/>
  <c r="F8" i="2"/>
  <c r="E8" i="2"/>
  <c r="D11" i="2"/>
  <c r="D10" i="2"/>
  <c r="D9" i="2"/>
  <c r="D8" i="2"/>
  <c r="O11" i="1"/>
  <c r="N11" i="1"/>
  <c r="M11" i="1"/>
  <c r="O10" i="1"/>
  <c r="N10" i="1"/>
  <c r="M10" i="1"/>
  <c r="O9" i="1"/>
  <c r="N9" i="1"/>
  <c r="M9" i="1"/>
  <c r="O8" i="1"/>
  <c r="N8" i="1"/>
  <c r="M8" i="1"/>
  <c r="L11" i="1"/>
  <c r="L10" i="1"/>
  <c r="L9" i="1"/>
  <c r="L8" i="1"/>
  <c r="K11" i="1"/>
  <c r="J11" i="1"/>
  <c r="I11" i="1"/>
  <c r="K10" i="1"/>
  <c r="J10" i="1"/>
  <c r="I10" i="1"/>
  <c r="K9" i="1"/>
  <c r="J9" i="1"/>
  <c r="I9" i="1"/>
  <c r="K8" i="1"/>
  <c r="J8" i="1"/>
  <c r="I8" i="1"/>
  <c r="H11" i="1"/>
  <c r="H10" i="1"/>
  <c r="H9" i="1"/>
  <c r="H8" i="1"/>
  <c r="D11" i="1"/>
  <c r="D10" i="1"/>
  <c r="D9" i="1"/>
  <c r="D8" i="1"/>
  <c r="F11" i="1"/>
  <c r="E11" i="1"/>
  <c r="F10" i="1"/>
  <c r="E10" i="1"/>
  <c r="F9" i="1"/>
  <c r="E9" i="1"/>
  <c r="F8" i="1"/>
  <c r="E8" i="1"/>
  <c r="G11" i="1"/>
  <c r="G10" i="1"/>
  <c r="G9" i="1"/>
  <c r="G8" i="1"/>
  <c r="M12" i="2" l="1"/>
  <c r="N12" i="2"/>
  <c r="N24" i="2" s="1"/>
  <c r="N12" i="1"/>
  <c r="N23" i="1" s="1"/>
  <c r="M28" i="2"/>
  <c r="M24" i="2"/>
  <c r="K12" i="2"/>
  <c r="K23" i="2" s="1"/>
  <c r="I12" i="3"/>
  <c r="I24" i="3" s="1"/>
  <c r="K12" i="1"/>
  <c r="K24" i="1" s="1"/>
  <c r="M12" i="1"/>
  <c r="M24" i="1" s="1"/>
  <c r="F12" i="1"/>
  <c r="F28" i="1" s="1"/>
  <c r="J12" i="1"/>
  <c r="I12" i="1"/>
  <c r="I23" i="1" s="1"/>
  <c r="E12" i="1"/>
  <c r="E24" i="1" s="1"/>
  <c r="O12" i="1"/>
  <c r="O24" i="1" s="1"/>
  <c r="J12" i="2"/>
  <c r="J24" i="2" s="1"/>
  <c r="F12" i="2"/>
  <c r="N27" i="2"/>
  <c r="N28" i="2"/>
  <c r="M23" i="2"/>
  <c r="E12" i="2"/>
  <c r="E24" i="2" s="1"/>
  <c r="I12" i="2"/>
  <c r="I24" i="2" s="1"/>
  <c r="N23" i="2"/>
  <c r="G12" i="2"/>
  <c r="G24" i="2" s="1"/>
  <c r="O12" i="2"/>
  <c r="O24" i="2" s="1"/>
  <c r="M14" i="2"/>
  <c r="N14" i="2"/>
  <c r="M27" i="2"/>
  <c r="E12" i="3"/>
  <c r="E24" i="3" s="1"/>
  <c r="M12" i="3"/>
  <c r="M24" i="3" s="1"/>
  <c r="J12" i="3"/>
  <c r="J27" i="3" s="1"/>
  <c r="G12" i="3"/>
  <c r="G27" i="3" s="1"/>
  <c r="K12" i="3"/>
  <c r="K24" i="3" s="1"/>
  <c r="O12" i="3"/>
  <c r="O27" i="3" s="1"/>
  <c r="O14" i="3"/>
  <c r="F12" i="3"/>
  <c r="F24" i="3" s="1"/>
  <c r="N12" i="3"/>
  <c r="N24" i="3" s="1"/>
  <c r="E12" i="4"/>
  <c r="E24" i="4" s="1"/>
  <c r="F12" i="4"/>
  <c r="F24" i="4" s="1"/>
  <c r="G12" i="4"/>
  <c r="G24" i="4" s="1"/>
  <c r="D12" i="4"/>
  <c r="D24" i="4" s="1"/>
  <c r="H12" i="2"/>
  <c r="H24" i="2" s="1"/>
  <c r="D12" i="1"/>
  <c r="D24" i="1" s="1"/>
  <c r="L12" i="3"/>
  <c r="L24" i="3" s="1"/>
  <c r="H12" i="3"/>
  <c r="H24" i="3" s="1"/>
  <c r="D12" i="3"/>
  <c r="D24" i="3" s="1"/>
  <c r="L12" i="2"/>
  <c r="L24" i="2" s="1"/>
  <c r="D12" i="2"/>
  <c r="D24" i="2" s="1"/>
  <c r="L12" i="1"/>
  <c r="L24" i="1" s="1"/>
  <c r="G12" i="1"/>
  <c r="G24" i="1" s="1"/>
  <c r="H12" i="1"/>
  <c r="H24" i="1" s="1"/>
  <c r="E23" i="4" l="1"/>
  <c r="G28" i="3"/>
  <c r="G14" i="3"/>
  <c r="K14" i="3"/>
  <c r="I28" i="3"/>
  <c r="K27" i="2"/>
  <c r="J14" i="2"/>
  <c r="J28" i="2"/>
  <c r="J23" i="2"/>
  <c r="I14" i="1"/>
  <c r="M14" i="1"/>
  <c r="K27" i="1"/>
  <c r="K14" i="1"/>
  <c r="J27" i="1"/>
  <c r="J24" i="1"/>
  <c r="M28" i="1"/>
  <c r="K28" i="1"/>
  <c r="M27" i="1"/>
  <c r="N14" i="1"/>
  <c r="M23" i="1"/>
  <c r="N28" i="1"/>
  <c r="J14" i="1"/>
  <c r="J28" i="1"/>
  <c r="N27" i="1"/>
  <c r="N24" i="1"/>
  <c r="F27" i="1"/>
  <c r="F24" i="1"/>
  <c r="F14" i="1"/>
  <c r="F23" i="1"/>
  <c r="K23" i="1"/>
  <c r="I28" i="1"/>
  <c r="I24" i="1"/>
  <c r="I29" i="1" s="1"/>
  <c r="I31" i="1" s="1"/>
  <c r="F27" i="2"/>
  <c r="F24" i="2"/>
  <c r="F28" i="2"/>
  <c r="K14" i="2"/>
  <c r="F23" i="2"/>
  <c r="K28" i="2"/>
  <c r="K24" i="2"/>
  <c r="F14" i="2"/>
  <c r="J27" i="2"/>
  <c r="J14" i="3"/>
  <c r="M23" i="3"/>
  <c r="I23" i="3"/>
  <c r="O23" i="3"/>
  <c r="O24" i="3"/>
  <c r="O29" i="3" s="1"/>
  <c r="O31" i="3" s="1"/>
  <c r="J28" i="3"/>
  <c r="J24" i="3"/>
  <c r="M28" i="3"/>
  <c r="M27" i="3"/>
  <c r="I27" i="3"/>
  <c r="M14" i="3"/>
  <c r="J23" i="3"/>
  <c r="O28" i="3"/>
  <c r="I14" i="3"/>
  <c r="I29" i="3" s="1"/>
  <c r="I31" i="3" s="1"/>
  <c r="G23" i="3"/>
  <c r="G24" i="3"/>
  <c r="G29" i="3" s="1"/>
  <c r="G31" i="3" s="1"/>
  <c r="E28" i="4"/>
  <c r="E14" i="4"/>
  <c r="E27" i="4"/>
  <c r="J23" i="1"/>
  <c r="I27" i="1"/>
  <c r="D27" i="1"/>
  <c r="D28" i="1"/>
  <c r="D23" i="1"/>
  <c r="D14" i="1"/>
  <c r="H28" i="1"/>
  <c r="H14" i="1"/>
  <c r="H23" i="1"/>
  <c r="H27" i="1"/>
  <c r="G23" i="1"/>
  <c r="G28" i="1"/>
  <c r="G27" i="1"/>
  <c r="G14" i="1"/>
  <c r="L27" i="1"/>
  <c r="L23" i="1"/>
  <c r="L14" i="1"/>
  <c r="L28" i="1"/>
  <c r="O23" i="1"/>
  <c r="O28" i="1"/>
  <c r="O14" i="1"/>
  <c r="O27" i="1"/>
  <c r="E27" i="1"/>
  <c r="E23" i="1"/>
  <c r="E28" i="1"/>
  <c r="E14" i="1"/>
  <c r="M29" i="2"/>
  <c r="M31" i="2" s="1"/>
  <c r="N29" i="2"/>
  <c r="N31" i="2" s="1"/>
  <c r="D28" i="2"/>
  <c r="D27" i="2"/>
  <c r="D14" i="2"/>
  <c r="D23" i="2"/>
  <c r="I23" i="2"/>
  <c r="I28" i="2"/>
  <c r="I27" i="2"/>
  <c r="I14" i="2"/>
  <c r="O23" i="2"/>
  <c r="O28" i="2"/>
  <c r="O27" i="2"/>
  <c r="O14" i="2"/>
  <c r="E28" i="2"/>
  <c r="E27" i="2"/>
  <c r="E14" i="2"/>
  <c r="E23" i="2"/>
  <c r="L28" i="2"/>
  <c r="L27" i="2"/>
  <c r="L14" i="2"/>
  <c r="L23" i="2"/>
  <c r="H23" i="2"/>
  <c r="H28" i="2"/>
  <c r="H27" i="2"/>
  <c r="H14" i="2"/>
  <c r="G14" i="2"/>
  <c r="G23" i="2"/>
  <c r="G28" i="2"/>
  <c r="G27" i="2"/>
  <c r="E28" i="3"/>
  <c r="E23" i="3"/>
  <c r="K23" i="3"/>
  <c r="K28" i="3"/>
  <c r="E27" i="3"/>
  <c r="K27" i="3"/>
  <c r="E14" i="3"/>
  <c r="N27" i="3"/>
  <c r="N23" i="3"/>
  <c r="N28" i="3"/>
  <c r="N14" i="3"/>
  <c r="D27" i="3"/>
  <c r="D14" i="3"/>
  <c r="D23" i="3"/>
  <c r="D28" i="3"/>
  <c r="H28" i="3"/>
  <c r="H14" i="3"/>
  <c r="H23" i="3"/>
  <c r="H27" i="3"/>
  <c r="J29" i="3"/>
  <c r="J31" i="3" s="1"/>
  <c r="L27" i="3"/>
  <c r="L14" i="3"/>
  <c r="L23" i="3"/>
  <c r="L28" i="3"/>
  <c r="F27" i="3"/>
  <c r="F23" i="3"/>
  <c r="F28" i="3"/>
  <c r="F14" i="3"/>
  <c r="D23" i="4"/>
  <c r="D14" i="4"/>
  <c r="D28" i="4"/>
  <c r="D27" i="4"/>
  <c r="G28" i="4"/>
  <c r="G27" i="4"/>
  <c r="G14" i="4"/>
  <c r="G23" i="4"/>
  <c r="F28" i="4"/>
  <c r="F27" i="4"/>
  <c r="F23" i="4"/>
  <c r="F14" i="4"/>
  <c r="F29" i="4" l="1"/>
  <c r="F31" i="4" s="1"/>
  <c r="E29" i="4"/>
  <c r="E31" i="4" s="1"/>
  <c r="K29" i="3"/>
  <c r="K31" i="3" s="1"/>
  <c r="M29" i="3"/>
  <c r="M31" i="3" s="1"/>
  <c r="E29" i="3"/>
  <c r="E31" i="3" s="1"/>
  <c r="J29" i="2"/>
  <c r="J31" i="2" s="1"/>
  <c r="H29" i="2"/>
  <c r="H31" i="2" s="1"/>
  <c r="F29" i="2"/>
  <c r="F31" i="2" s="1"/>
  <c r="K29" i="2"/>
  <c r="K31" i="2" s="1"/>
  <c r="G29" i="1"/>
  <c r="G31" i="1" s="1"/>
  <c r="D29" i="1"/>
  <c r="D31" i="1" s="1"/>
  <c r="D32" i="1" s="1"/>
  <c r="M29" i="1"/>
  <c r="M31" i="1" s="1"/>
  <c r="N29" i="1"/>
  <c r="N31" i="1" s="1"/>
  <c r="K29" i="1"/>
  <c r="K31" i="1" s="1"/>
  <c r="F29" i="1"/>
  <c r="F31" i="1" s="1"/>
  <c r="J29" i="1"/>
  <c r="J31" i="1" s="1"/>
  <c r="H29" i="1"/>
  <c r="H31" i="1" s="1"/>
  <c r="L29" i="1"/>
  <c r="L31" i="1" s="1"/>
  <c r="O29" i="1"/>
  <c r="O31" i="1" s="1"/>
  <c r="E29" i="1"/>
  <c r="E31" i="1" s="1"/>
  <c r="E32" i="1" s="1"/>
  <c r="L29" i="2"/>
  <c r="L31" i="2" s="1"/>
  <c r="O29" i="2"/>
  <c r="O31" i="2" s="1"/>
  <c r="D29" i="2"/>
  <c r="D31" i="2" s="1"/>
  <c r="G29" i="2"/>
  <c r="G31" i="2" s="1"/>
  <c r="E29" i="2"/>
  <c r="E31" i="2" s="1"/>
  <c r="I29" i="2"/>
  <c r="I31" i="2" s="1"/>
  <c r="D29" i="3"/>
  <c r="D31" i="3" s="1"/>
  <c r="L29" i="3"/>
  <c r="L31" i="3" s="1"/>
  <c r="N29" i="3"/>
  <c r="N31" i="3" s="1"/>
  <c r="H29" i="3"/>
  <c r="H31" i="3" s="1"/>
  <c r="F29" i="3"/>
  <c r="F31" i="3" s="1"/>
  <c r="D29" i="4"/>
  <c r="D31" i="4" s="1"/>
  <c r="G29" i="4"/>
  <c r="G31" i="4" s="1"/>
  <c r="F32" i="1" l="1"/>
  <c r="G32" i="1" s="1"/>
  <c r="H32" i="1" s="1"/>
  <c r="I32" i="1" s="1"/>
  <c r="J32" i="1" s="1"/>
  <c r="K32" i="1" s="1"/>
  <c r="L32" i="1" s="1"/>
  <c r="M32" i="1" s="1"/>
  <c r="N32" i="1" s="1"/>
  <c r="O32" i="1" s="1"/>
  <c r="D32" i="2" s="1"/>
  <c r="E32" i="2" s="1"/>
  <c r="F32" i="2" s="1"/>
  <c r="G32" i="2" s="1"/>
  <c r="H32" i="2" s="1"/>
  <c r="I32" i="2" s="1"/>
  <c r="J32" i="2" s="1"/>
  <c r="K32" i="2" s="1"/>
  <c r="L32" i="2" s="1"/>
  <c r="M32" i="2" s="1"/>
  <c r="N32" i="2" s="1"/>
  <c r="O32" i="2" s="1"/>
  <c r="D32" i="3" s="1"/>
  <c r="E32" i="3" s="1"/>
  <c r="F32" i="3" s="1"/>
  <c r="G32" i="3" s="1"/>
  <c r="H32" i="3" s="1"/>
  <c r="I32" i="3" s="1"/>
  <c r="J32" i="3" s="1"/>
  <c r="K32" i="3" s="1"/>
  <c r="L32" i="3" s="1"/>
  <c r="M32" i="3" s="1"/>
  <c r="N32" i="3" s="1"/>
  <c r="O32" i="3" s="1"/>
  <c r="D32" i="4" s="1"/>
  <c r="E32" i="4" s="1"/>
  <c r="F32" i="4" s="1"/>
  <c r="G32" i="4" s="1"/>
</calcChain>
</file>

<file path=xl/sharedStrings.xml><?xml version="1.0" encoding="utf-8"?>
<sst xmlns="http://schemas.openxmlformats.org/spreadsheetml/2006/main" count="190" uniqueCount="29">
  <si>
    <t>SISTEMA DE ESTACIONAMENTO ROTATIVO CONTROLADO PAGO EM OURO (SC)</t>
  </si>
  <si>
    <t>Faturamento</t>
  </si>
  <si>
    <t>Automóveis</t>
  </si>
  <si>
    <t>2 horas</t>
  </si>
  <si>
    <t>1 hora</t>
  </si>
  <si>
    <t>1/2 hora</t>
  </si>
  <si>
    <t>Caminhões</t>
  </si>
  <si>
    <t>Trimestre</t>
  </si>
  <si>
    <t>Direitos e Impostos</t>
  </si>
  <si>
    <t>Mão de Obra</t>
  </si>
  <si>
    <t>Outros Custos</t>
  </si>
  <si>
    <t>Aluguel escritório</t>
  </si>
  <si>
    <t>Aluguel veículo + comb.</t>
  </si>
  <si>
    <t>Luz</t>
  </si>
  <si>
    <t>Telefone</t>
  </si>
  <si>
    <t>Internet</t>
  </si>
  <si>
    <t>Computador + softwares</t>
  </si>
  <si>
    <t>Material escritório</t>
  </si>
  <si>
    <t>Cartões</t>
  </si>
  <si>
    <t>Placas</t>
  </si>
  <si>
    <t>Pintura</t>
  </si>
  <si>
    <t>Comissão sobre a venda</t>
  </si>
  <si>
    <t>Eventuais</t>
  </si>
  <si>
    <t>-</t>
  </si>
  <si>
    <t>TOTAL CUSTOS</t>
  </si>
  <si>
    <t>TOTAL FATURAMENTO</t>
  </si>
  <si>
    <t>RESULTADO MENSAL</t>
  </si>
  <si>
    <t>RESULTADO ACUMULADO</t>
  </si>
  <si>
    <t>2.3. FLUXO DE CAIXA TRIMESTRAL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</si>
</sst>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[$R$-416]\ * #,##0.00_-;\-[$R$-416]\ * #,##0.00_-;_-[$R$-416]\ * &quot;-&quot;??_-;_-@_-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>
      <alignment horizontal="center"/>
    </xf>
    <xf numFmtId="164" fontId="0" fillId="0" borderId="0" xfId="0" applyNumberFormat="1"/>
    <xf numFmtId="0" fontId="0" fillId="0" borderId="1" xfId="0" applyBorder="1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164" fontId="0" fillId="0" borderId="1" xfId="0" applyNumberFormat="1" applyBorder="1"/>
    <xf numFmtId="164" fontId="1" fillId="0" borderId="1" xfId="0" applyNumberFormat="1" applyFont="1" applyBorder="1"/>
    <xf numFmtId="164" fontId="0" fillId="0" borderId="1" xfId="0" applyNumberForma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758FCD-9996-40A6-BF2C-A353073260AC}">
  <dimension ref="B2:O32"/>
  <sheetViews>
    <sheetView showGridLines="0" workbookViewId="0">
      <selection activeCell="B3" sqref="B3:O3"/>
    </sheetView>
  </sheetViews>
  <sheetFormatPr defaultRowHeight="15" x14ac:dyDescent="0.25"/>
  <cols>
    <col min="1" max="1" width="4.140625" customWidth="1"/>
    <col min="2" max="2" width="12.85546875" customWidth="1"/>
    <col min="3" max="3" width="12" customWidth="1"/>
    <col min="4" max="15" width="14.28515625" bestFit="1" customWidth="1"/>
  </cols>
  <sheetData>
    <row r="2" spans="2:15" ht="18.75" x14ac:dyDescent="0.3">
      <c r="B2" s="12" t="s">
        <v>28</v>
      </c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</row>
    <row r="3" spans="2:15" x14ac:dyDescent="0.25"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</row>
    <row r="4" spans="2:15" ht="15.75" x14ac:dyDescent="0.25">
      <c r="B4" s="13" t="s">
        <v>0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</row>
    <row r="5" spans="2:15" x14ac:dyDescent="0.25"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</row>
    <row r="6" spans="2:15" x14ac:dyDescent="0.25">
      <c r="B6" s="15" t="s">
        <v>1</v>
      </c>
      <c r="C6" s="15"/>
      <c r="D6" s="9" t="s">
        <v>7</v>
      </c>
      <c r="E6" s="9"/>
      <c r="F6" s="9"/>
      <c r="G6" s="9"/>
      <c r="H6" s="9"/>
      <c r="I6" s="9"/>
      <c r="J6" s="9"/>
      <c r="K6" s="9"/>
      <c r="L6" s="9"/>
      <c r="M6" s="9"/>
      <c r="N6" s="3"/>
      <c r="O6" s="3"/>
    </row>
    <row r="7" spans="2:15" x14ac:dyDescent="0.25">
      <c r="B7" s="15"/>
      <c r="C7" s="15"/>
      <c r="D7" s="4">
        <v>1</v>
      </c>
      <c r="E7" s="4">
        <v>2</v>
      </c>
      <c r="F7" s="4">
        <v>3</v>
      </c>
      <c r="G7" s="4">
        <v>4</v>
      </c>
      <c r="H7" s="4">
        <v>5</v>
      </c>
      <c r="I7" s="4">
        <v>6</v>
      </c>
      <c r="J7" s="4">
        <v>7</v>
      </c>
      <c r="K7" s="4">
        <v>8</v>
      </c>
      <c r="L7" s="4">
        <v>9</v>
      </c>
      <c r="M7" s="4">
        <v>10</v>
      </c>
      <c r="N7" s="4">
        <v>11</v>
      </c>
      <c r="O7" s="4">
        <v>12</v>
      </c>
    </row>
    <row r="8" spans="2:15" x14ac:dyDescent="0.25">
      <c r="B8" s="14" t="s">
        <v>2</v>
      </c>
      <c r="C8" s="5" t="s">
        <v>3</v>
      </c>
      <c r="D8" s="6">
        <f>2*99*96*2.75*0.36</f>
        <v>18817.919999999998</v>
      </c>
      <c r="E8" s="6">
        <f t="shared" ref="E8:F8" si="0">3*99*96*2.75*0.36</f>
        <v>28226.879999999997</v>
      </c>
      <c r="F8" s="6">
        <f t="shared" si="0"/>
        <v>28226.879999999997</v>
      </c>
      <c r="G8" s="6">
        <f>3*99*96*2.75*0.36</f>
        <v>28226.879999999997</v>
      </c>
      <c r="H8" s="6">
        <f>3*99*96*2.75*0.37</f>
        <v>29010.959999999999</v>
      </c>
      <c r="I8" s="6">
        <f t="shared" ref="I8:K8" si="1">3*99*96*2.75*0.37</f>
        <v>29010.959999999999</v>
      </c>
      <c r="J8" s="6">
        <f t="shared" si="1"/>
        <v>29010.959999999999</v>
      </c>
      <c r="K8" s="6">
        <f t="shared" si="1"/>
        <v>29010.959999999999</v>
      </c>
      <c r="L8" s="6">
        <f>3*99*96*2.75*0.38</f>
        <v>29795.040000000001</v>
      </c>
      <c r="M8" s="6">
        <f t="shared" ref="M8:O8" si="2">3*99*96*2.75*0.38</f>
        <v>29795.040000000001</v>
      </c>
      <c r="N8" s="6">
        <f t="shared" si="2"/>
        <v>29795.040000000001</v>
      </c>
      <c r="O8" s="6">
        <f t="shared" si="2"/>
        <v>29795.040000000001</v>
      </c>
    </row>
    <row r="9" spans="2:15" x14ac:dyDescent="0.25">
      <c r="B9" s="14"/>
      <c r="C9" s="5" t="s">
        <v>4</v>
      </c>
      <c r="D9" s="6">
        <f>2*99*192*1.7*0.56</f>
        <v>36191.232000000004</v>
      </c>
      <c r="E9" s="6">
        <f t="shared" ref="E9:F9" si="3">3*99*192*1.7*0.56</f>
        <v>54286.848000000005</v>
      </c>
      <c r="F9" s="6">
        <f t="shared" si="3"/>
        <v>54286.848000000005</v>
      </c>
      <c r="G9" s="6">
        <f>3*99*192*1.7*0.56</f>
        <v>54286.848000000005</v>
      </c>
      <c r="H9" s="6">
        <f>3*99*192*1.7*0.57</f>
        <v>55256.255999999994</v>
      </c>
      <c r="I9" s="6">
        <f t="shared" ref="I9:K9" si="4">3*99*192*1.7*0.57</f>
        <v>55256.255999999994</v>
      </c>
      <c r="J9" s="6">
        <f t="shared" si="4"/>
        <v>55256.255999999994</v>
      </c>
      <c r="K9" s="6">
        <f t="shared" si="4"/>
        <v>55256.255999999994</v>
      </c>
      <c r="L9" s="6">
        <f>3*99*192*1.7*0.58</f>
        <v>56225.663999999997</v>
      </c>
      <c r="M9" s="6">
        <f t="shared" ref="M9:O9" si="5">3*99*192*1.7*0.58</f>
        <v>56225.663999999997</v>
      </c>
      <c r="N9" s="6">
        <f t="shared" si="5"/>
        <v>56225.663999999997</v>
      </c>
      <c r="O9" s="6">
        <f t="shared" si="5"/>
        <v>56225.663999999997</v>
      </c>
    </row>
    <row r="10" spans="2:15" x14ac:dyDescent="0.25">
      <c r="B10" s="14"/>
      <c r="C10" s="5" t="s">
        <v>5</v>
      </c>
      <c r="D10" s="6">
        <f>2*99*384*1.1*0.56</f>
        <v>46835.712000000014</v>
      </c>
      <c r="E10" s="6">
        <f t="shared" ref="E10:F10" si="6">3*99*384*1.1*0.56</f>
        <v>70253.568000000014</v>
      </c>
      <c r="F10" s="6">
        <f t="shared" si="6"/>
        <v>70253.568000000014</v>
      </c>
      <c r="G10" s="6">
        <f>3*99*384*1.1*0.56</f>
        <v>70253.568000000014</v>
      </c>
      <c r="H10" s="6">
        <f>3*99*384*1.1*0.57</f>
        <v>71508.09599999999</v>
      </c>
      <c r="I10" s="6">
        <f t="shared" ref="I10:K10" si="7">3*99*384*1.1*0.57</f>
        <v>71508.09599999999</v>
      </c>
      <c r="J10" s="6">
        <f t="shared" si="7"/>
        <v>71508.09599999999</v>
      </c>
      <c r="K10" s="6">
        <f t="shared" si="7"/>
        <v>71508.09599999999</v>
      </c>
      <c r="L10" s="6">
        <f>3*99*384*1.1*0.58</f>
        <v>72762.623999999996</v>
      </c>
      <c r="M10" s="6">
        <f t="shared" ref="M10:O10" si="8">3*99*384*1.1*0.58</f>
        <v>72762.623999999996</v>
      </c>
      <c r="N10" s="6">
        <f t="shared" si="8"/>
        <v>72762.623999999996</v>
      </c>
      <c r="O10" s="6">
        <f t="shared" si="8"/>
        <v>72762.623999999996</v>
      </c>
    </row>
    <row r="11" spans="2:15" x14ac:dyDescent="0.25">
      <c r="B11" s="3" t="s">
        <v>6</v>
      </c>
      <c r="C11" s="5" t="s">
        <v>4</v>
      </c>
      <c r="D11" s="6">
        <f>2*5*192*3.4*0.36</f>
        <v>2350.08</v>
      </c>
      <c r="E11" s="6">
        <f t="shared" ref="E11:F11" si="9">3*5*192*3.4*0.36</f>
        <v>3525.12</v>
      </c>
      <c r="F11" s="6">
        <f t="shared" si="9"/>
        <v>3525.12</v>
      </c>
      <c r="G11" s="6">
        <f>3*5*192*3.4*0.36</f>
        <v>3525.12</v>
      </c>
      <c r="H11" s="6">
        <f>3*5*192*3.4*0.37</f>
        <v>3623.04</v>
      </c>
      <c r="I11" s="6">
        <f t="shared" ref="I11:K11" si="10">3*5*192*3.4*0.37</f>
        <v>3623.04</v>
      </c>
      <c r="J11" s="6">
        <f t="shared" si="10"/>
        <v>3623.04</v>
      </c>
      <c r="K11" s="6">
        <f t="shared" si="10"/>
        <v>3623.04</v>
      </c>
      <c r="L11" s="6">
        <f>3*5*192*3.4*0.38</f>
        <v>3720.96</v>
      </c>
      <c r="M11" s="6">
        <f t="shared" ref="M11:O11" si="11">3*5*192*3.4*0.38</f>
        <v>3720.96</v>
      </c>
      <c r="N11" s="6">
        <f t="shared" si="11"/>
        <v>3720.96</v>
      </c>
      <c r="O11" s="6">
        <f t="shared" si="11"/>
        <v>3720.96</v>
      </c>
    </row>
    <row r="12" spans="2:15" x14ac:dyDescent="0.25">
      <c r="B12" s="9" t="s">
        <v>25</v>
      </c>
      <c r="C12" s="9"/>
      <c r="D12" s="7">
        <f>SUM(D8:D11)</f>
        <v>104194.94400000002</v>
      </c>
      <c r="E12" s="7">
        <f t="shared" ref="E12" si="12">SUM(E8:E11)</f>
        <v>156292.41600000003</v>
      </c>
      <c r="F12" s="7">
        <f t="shared" ref="F12" si="13">SUM(F8:F11)</f>
        <v>156292.41600000003</v>
      </c>
      <c r="G12" s="7">
        <f t="shared" ref="G12:H12" si="14">SUM(G8:G11)</f>
        <v>156292.41600000003</v>
      </c>
      <c r="H12" s="7">
        <f t="shared" si="14"/>
        <v>159398.35199999998</v>
      </c>
      <c r="I12" s="7">
        <f t="shared" ref="I12" si="15">SUM(I8:I11)</f>
        <v>159398.35199999998</v>
      </c>
      <c r="J12" s="7">
        <f t="shared" ref="J12" si="16">SUM(J8:J11)</f>
        <v>159398.35199999998</v>
      </c>
      <c r="K12" s="7">
        <f t="shared" ref="K12" si="17">SUM(K8:K11)</f>
        <v>159398.35199999998</v>
      </c>
      <c r="L12" s="7">
        <f t="shared" ref="L12" si="18">SUM(L8:L11)</f>
        <v>162504.28799999997</v>
      </c>
      <c r="M12" s="7">
        <f t="shared" ref="M12" si="19">SUM(M8:M11)</f>
        <v>162504.28799999997</v>
      </c>
      <c r="N12" s="7">
        <f t="shared" ref="N12" si="20">SUM(N8:N11)</f>
        <v>162504.28799999997</v>
      </c>
      <c r="O12" s="7">
        <f t="shared" ref="O12" si="21">SUM(O8:O11)</f>
        <v>162504.28799999997</v>
      </c>
    </row>
    <row r="13" spans="2:15" x14ac:dyDescent="0.25"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</row>
    <row r="14" spans="2:15" x14ac:dyDescent="0.25">
      <c r="B14" s="9" t="s">
        <v>8</v>
      </c>
      <c r="C14" s="9"/>
      <c r="D14" s="6">
        <f>D12*0.1565</f>
        <v>16306.508736000003</v>
      </c>
      <c r="E14" s="6">
        <f t="shared" ref="E14:O14" si="22">E12*0.1565</f>
        <v>24459.763104000005</v>
      </c>
      <c r="F14" s="6">
        <f t="shared" si="22"/>
        <v>24459.763104000005</v>
      </c>
      <c r="G14" s="6">
        <f t="shared" si="22"/>
        <v>24459.763104000005</v>
      </c>
      <c r="H14" s="6">
        <f t="shared" si="22"/>
        <v>24945.842087999998</v>
      </c>
      <c r="I14" s="6">
        <f t="shared" si="22"/>
        <v>24945.842087999998</v>
      </c>
      <c r="J14" s="6">
        <f t="shared" si="22"/>
        <v>24945.842087999998</v>
      </c>
      <c r="K14" s="6">
        <f t="shared" si="22"/>
        <v>24945.842087999998</v>
      </c>
      <c r="L14" s="6">
        <f t="shared" si="22"/>
        <v>25431.921071999997</v>
      </c>
      <c r="M14" s="6">
        <f t="shared" si="22"/>
        <v>25431.921071999997</v>
      </c>
      <c r="N14" s="6">
        <f t="shared" si="22"/>
        <v>25431.921071999997</v>
      </c>
      <c r="O14" s="6">
        <f t="shared" si="22"/>
        <v>25431.921071999997</v>
      </c>
    </row>
    <row r="15" spans="2:15" x14ac:dyDescent="0.25">
      <c r="B15" s="9" t="s">
        <v>9</v>
      </c>
      <c r="C15" s="9"/>
      <c r="D15" s="6">
        <f>28128*3</f>
        <v>84384</v>
      </c>
      <c r="E15" s="6">
        <f t="shared" ref="E15:O15" si="23">28128*3</f>
        <v>84384</v>
      </c>
      <c r="F15" s="6">
        <f t="shared" si="23"/>
        <v>84384</v>
      </c>
      <c r="G15" s="6">
        <f t="shared" si="23"/>
        <v>84384</v>
      </c>
      <c r="H15" s="6">
        <f t="shared" si="23"/>
        <v>84384</v>
      </c>
      <c r="I15" s="6">
        <f t="shared" si="23"/>
        <v>84384</v>
      </c>
      <c r="J15" s="6">
        <f t="shared" si="23"/>
        <v>84384</v>
      </c>
      <c r="K15" s="6">
        <f t="shared" si="23"/>
        <v>84384</v>
      </c>
      <c r="L15" s="6">
        <f t="shared" si="23"/>
        <v>84384</v>
      </c>
      <c r="M15" s="6">
        <f t="shared" si="23"/>
        <v>84384</v>
      </c>
      <c r="N15" s="6">
        <f t="shared" si="23"/>
        <v>84384</v>
      </c>
      <c r="O15" s="6">
        <f t="shared" si="23"/>
        <v>84384</v>
      </c>
    </row>
    <row r="16" spans="2:15" x14ac:dyDescent="0.25">
      <c r="B16" s="9" t="s">
        <v>10</v>
      </c>
      <c r="C16" s="9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</row>
    <row r="17" spans="2:15" x14ac:dyDescent="0.25">
      <c r="B17" s="3" t="s">
        <v>11</v>
      </c>
      <c r="C17" s="3"/>
      <c r="D17" s="6">
        <v>12000</v>
      </c>
      <c r="E17" s="6">
        <v>12000</v>
      </c>
      <c r="F17" s="6">
        <v>12000</v>
      </c>
      <c r="G17" s="6">
        <v>12000</v>
      </c>
      <c r="H17" s="6">
        <v>12000</v>
      </c>
      <c r="I17" s="6">
        <v>12000</v>
      </c>
      <c r="J17" s="6">
        <v>12000</v>
      </c>
      <c r="K17" s="6">
        <v>12000</v>
      </c>
      <c r="L17" s="6">
        <v>12000</v>
      </c>
      <c r="M17" s="6">
        <v>12000</v>
      </c>
      <c r="N17" s="6">
        <v>12000</v>
      </c>
      <c r="O17" s="6">
        <v>12000</v>
      </c>
    </row>
    <row r="18" spans="2:15" x14ac:dyDescent="0.25">
      <c r="B18" s="3" t="s">
        <v>12</v>
      </c>
      <c r="C18" s="3"/>
      <c r="D18" s="6">
        <v>4500</v>
      </c>
      <c r="E18" s="6">
        <v>4500</v>
      </c>
      <c r="F18" s="6">
        <v>4500</v>
      </c>
      <c r="G18" s="6">
        <v>4500</v>
      </c>
      <c r="H18" s="6">
        <v>4500</v>
      </c>
      <c r="I18" s="6">
        <v>4500</v>
      </c>
      <c r="J18" s="6">
        <v>4500</v>
      </c>
      <c r="K18" s="6">
        <v>4500</v>
      </c>
      <c r="L18" s="6">
        <v>4500</v>
      </c>
      <c r="M18" s="6">
        <v>4500</v>
      </c>
      <c r="N18" s="6">
        <v>4500</v>
      </c>
      <c r="O18" s="6">
        <v>4500</v>
      </c>
    </row>
    <row r="19" spans="2:15" x14ac:dyDescent="0.25">
      <c r="B19" s="10" t="s">
        <v>13</v>
      </c>
      <c r="C19" s="10"/>
      <c r="D19" s="6">
        <v>900</v>
      </c>
      <c r="E19" s="6">
        <v>900</v>
      </c>
      <c r="F19" s="6">
        <v>900</v>
      </c>
      <c r="G19" s="6">
        <v>900</v>
      </c>
      <c r="H19" s="6">
        <v>900</v>
      </c>
      <c r="I19" s="6">
        <v>900</v>
      </c>
      <c r="J19" s="6">
        <v>900</v>
      </c>
      <c r="K19" s="6">
        <v>900</v>
      </c>
      <c r="L19" s="6">
        <v>900</v>
      </c>
      <c r="M19" s="6">
        <v>900</v>
      </c>
      <c r="N19" s="6">
        <v>900</v>
      </c>
      <c r="O19" s="6">
        <v>900</v>
      </c>
    </row>
    <row r="20" spans="2:15" x14ac:dyDescent="0.25">
      <c r="B20" s="10" t="s">
        <v>14</v>
      </c>
      <c r="C20" s="10"/>
      <c r="D20" s="6">
        <v>900</v>
      </c>
      <c r="E20" s="6">
        <v>900</v>
      </c>
      <c r="F20" s="6">
        <v>900</v>
      </c>
      <c r="G20" s="6">
        <v>900</v>
      </c>
      <c r="H20" s="6">
        <v>900</v>
      </c>
      <c r="I20" s="6">
        <v>900</v>
      </c>
      <c r="J20" s="6">
        <v>900</v>
      </c>
      <c r="K20" s="6">
        <v>900</v>
      </c>
      <c r="L20" s="6">
        <v>900</v>
      </c>
      <c r="M20" s="6">
        <v>900</v>
      </c>
      <c r="N20" s="6">
        <v>900</v>
      </c>
      <c r="O20" s="6">
        <v>900</v>
      </c>
    </row>
    <row r="21" spans="2:15" x14ac:dyDescent="0.25">
      <c r="B21" s="10" t="s">
        <v>15</v>
      </c>
      <c r="C21" s="10"/>
      <c r="D21" s="6">
        <v>900</v>
      </c>
      <c r="E21" s="6">
        <v>900</v>
      </c>
      <c r="F21" s="6">
        <v>900</v>
      </c>
      <c r="G21" s="6">
        <v>900</v>
      </c>
      <c r="H21" s="6">
        <v>900</v>
      </c>
      <c r="I21" s="6">
        <v>900</v>
      </c>
      <c r="J21" s="6">
        <v>900</v>
      </c>
      <c r="K21" s="6">
        <v>900</v>
      </c>
      <c r="L21" s="6">
        <v>900</v>
      </c>
      <c r="M21" s="6">
        <v>900</v>
      </c>
      <c r="N21" s="6">
        <v>900</v>
      </c>
      <c r="O21" s="6">
        <v>900</v>
      </c>
    </row>
    <row r="22" spans="2:15" x14ac:dyDescent="0.25">
      <c r="B22" s="3" t="s">
        <v>16</v>
      </c>
      <c r="C22" s="3"/>
      <c r="D22" s="6">
        <v>1250</v>
      </c>
      <c r="E22" s="6">
        <v>1250</v>
      </c>
      <c r="F22" s="6">
        <v>1250</v>
      </c>
      <c r="G22" s="6">
        <v>1250</v>
      </c>
      <c r="H22" s="6">
        <v>1250</v>
      </c>
      <c r="I22" s="6">
        <v>1250</v>
      </c>
      <c r="J22" s="6">
        <v>1250</v>
      </c>
      <c r="K22" s="6">
        <v>1250</v>
      </c>
      <c r="L22" s="6">
        <v>1250</v>
      </c>
      <c r="M22" s="6">
        <v>1250</v>
      </c>
      <c r="N22" s="6">
        <v>1250</v>
      </c>
      <c r="O22" s="6">
        <v>1250</v>
      </c>
    </row>
    <row r="23" spans="2:15" x14ac:dyDescent="0.25">
      <c r="B23" s="3" t="s">
        <v>17</v>
      </c>
      <c r="C23" s="3"/>
      <c r="D23" s="6">
        <f t="shared" ref="D23:O23" si="24">D12*0.01</f>
        <v>1041.9494400000001</v>
      </c>
      <c r="E23" s="6">
        <f t="shared" si="24"/>
        <v>1562.9241600000003</v>
      </c>
      <c r="F23" s="6">
        <f t="shared" si="24"/>
        <v>1562.9241600000003</v>
      </c>
      <c r="G23" s="6">
        <f t="shared" si="24"/>
        <v>1562.9241600000003</v>
      </c>
      <c r="H23" s="6">
        <f t="shared" si="24"/>
        <v>1593.9835199999998</v>
      </c>
      <c r="I23" s="6">
        <f t="shared" si="24"/>
        <v>1593.9835199999998</v>
      </c>
      <c r="J23" s="6">
        <f t="shared" si="24"/>
        <v>1593.9835199999998</v>
      </c>
      <c r="K23" s="6">
        <f t="shared" si="24"/>
        <v>1593.9835199999998</v>
      </c>
      <c r="L23" s="6">
        <f t="shared" si="24"/>
        <v>1625.0428799999997</v>
      </c>
      <c r="M23" s="6">
        <f t="shared" si="24"/>
        <v>1625.0428799999997</v>
      </c>
      <c r="N23" s="6">
        <f t="shared" si="24"/>
        <v>1625.0428799999997</v>
      </c>
      <c r="O23" s="6">
        <f t="shared" si="24"/>
        <v>1625.0428799999997</v>
      </c>
    </row>
    <row r="24" spans="2:15" x14ac:dyDescent="0.25">
      <c r="B24" s="10" t="s">
        <v>18</v>
      </c>
      <c r="C24" s="10"/>
      <c r="D24" s="6">
        <f>D12*0.01</f>
        <v>1041.9494400000001</v>
      </c>
      <c r="E24" s="6">
        <f>E12*0.01</f>
        <v>1562.9241600000003</v>
      </c>
      <c r="F24" s="6">
        <f t="shared" ref="F24:O24" si="25">F12*0.01</f>
        <v>1562.9241600000003</v>
      </c>
      <c r="G24" s="6">
        <f t="shared" si="25"/>
        <v>1562.9241600000003</v>
      </c>
      <c r="H24" s="6">
        <f t="shared" si="25"/>
        <v>1593.9835199999998</v>
      </c>
      <c r="I24" s="6">
        <f t="shared" si="25"/>
        <v>1593.9835199999998</v>
      </c>
      <c r="J24" s="6">
        <f t="shared" si="25"/>
        <v>1593.9835199999998</v>
      </c>
      <c r="K24" s="6">
        <f t="shared" si="25"/>
        <v>1593.9835199999998</v>
      </c>
      <c r="L24" s="6">
        <f t="shared" si="25"/>
        <v>1625.0428799999997</v>
      </c>
      <c r="M24" s="6">
        <f t="shared" si="25"/>
        <v>1625.0428799999997</v>
      </c>
      <c r="N24" s="6">
        <f t="shared" si="25"/>
        <v>1625.0428799999997</v>
      </c>
      <c r="O24" s="6">
        <f t="shared" si="25"/>
        <v>1625.0428799999997</v>
      </c>
    </row>
    <row r="25" spans="2:15" x14ac:dyDescent="0.25">
      <c r="B25" s="10" t="s">
        <v>19</v>
      </c>
      <c r="C25" s="10"/>
      <c r="D25" s="6">
        <v>10500</v>
      </c>
      <c r="E25" s="5" t="s">
        <v>23</v>
      </c>
      <c r="F25" s="5" t="s">
        <v>23</v>
      </c>
      <c r="G25" s="5" t="s">
        <v>23</v>
      </c>
      <c r="H25" s="5" t="s">
        <v>23</v>
      </c>
      <c r="I25" s="5" t="s">
        <v>23</v>
      </c>
      <c r="J25" s="5" t="s">
        <v>23</v>
      </c>
      <c r="K25" s="5" t="s">
        <v>23</v>
      </c>
      <c r="L25" s="5" t="s">
        <v>23</v>
      </c>
      <c r="M25" s="5" t="s">
        <v>23</v>
      </c>
      <c r="N25" s="5" t="s">
        <v>23</v>
      </c>
      <c r="O25" s="5" t="s">
        <v>23</v>
      </c>
    </row>
    <row r="26" spans="2:15" x14ac:dyDescent="0.25">
      <c r="B26" s="10" t="s">
        <v>20</v>
      </c>
      <c r="C26" s="10"/>
      <c r="D26" s="6">
        <v>6930</v>
      </c>
      <c r="E26" s="5" t="s">
        <v>23</v>
      </c>
      <c r="F26" s="5" t="s">
        <v>23</v>
      </c>
      <c r="G26" s="5" t="s">
        <v>23</v>
      </c>
      <c r="H26" s="5" t="s">
        <v>23</v>
      </c>
      <c r="I26" s="5" t="s">
        <v>23</v>
      </c>
      <c r="J26" s="5" t="s">
        <v>23</v>
      </c>
      <c r="K26" s="5" t="s">
        <v>23</v>
      </c>
      <c r="L26" s="5" t="s">
        <v>23</v>
      </c>
      <c r="M26" s="5" t="s">
        <v>23</v>
      </c>
      <c r="N26" s="6">
        <v>6930</v>
      </c>
      <c r="O26" s="5" t="s">
        <v>23</v>
      </c>
    </row>
    <row r="27" spans="2:15" x14ac:dyDescent="0.25">
      <c r="B27" s="3" t="s">
        <v>21</v>
      </c>
      <c r="C27" s="3"/>
      <c r="D27" s="6">
        <f t="shared" ref="D27:O27" si="26">D12*0.02</f>
        <v>2083.8988800000002</v>
      </c>
      <c r="E27" s="6">
        <f t="shared" si="26"/>
        <v>3125.8483200000005</v>
      </c>
      <c r="F27" s="6">
        <f t="shared" si="26"/>
        <v>3125.8483200000005</v>
      </c>
      <c r="G27" s="6">
        <f t="shared" si="26"/>
        <v>3125.8483200000005</v>
      </c>
      <c r="H27" s="6">
        <f t="shared" si="26"/>
        <v>3187.9670399999995</v>
      </c>
      <c r="I27" s="6">
        <f t="shared" si="26"/>
        <v>3187.9670399999995</v>
      </c>
      <c r="J27" s="6">
        <f t="shared" si="26"/>
        <v>3187.9670399999995</v>
      </c>
      <c r="K27" s="6">
        <f t="shared" si="26"/>
        <v>3187.9670399999995</v>
      </c>
      <c r="L27" s="6">
        <f t="shared" si="26"/>
        <v>3250.0857599999995</v>
      </c>
      <c r="M27" s="6">
        <f t="shared" si="26"/>
        <v>3250.0857599999995</v>
      </c>
      <c r="N27" s="6">
        <f t="shared" si="26"/>
        <v>3250.0857599999995</v>
      </c>
      <c r="O27" s="6">
        <f t="shared" si="26"/>
        <v>3250.0857599999995</v>
      </c>
    </row>
    <row r="28" spans="2:15" x14ac:dyDescent="0.25">
      <c r="B28" s="10" t="s">
        <v>22</v>
      </c>
      <c r="C28" s="10"/>
      <c r="D28" s="6">
        <f t="shared" ref="D28:O28" si="27">D12*0.02</f>
        <v>2083.8988800000002</v>
      </c>
      <c r="E28" s="6">
        <f t="shared" si="27"/>
        <v>3125.8483200000005</v>
      </c>
      <c r="F28" s="6">
        <f t="shared" si="27"/>
        <v>3125.8483200000005</v>
      </c>
      <c r="G28" s="6">
        <f t="shared" si="27"/>
        <v>3125.8483200000005</v>
      </c>
      <c r="H28" s="6">
        <f t="shared" si="27"/>
        <v>3187.9670399999995</v>
      </c>
      <c r="I28" s="6">
        <f t="shared" si="27"/>
        <v>3187.9670399999995</v>
      </c>
      <c r="J28" s="6">
        <f t="shared" si="27"/>
        <v>3187.9670399999995</v>
      </c>
      <c r="K28" s="6">
        <f t="shared" si="27"/>
        <v>3187.9670399999995</v>
      </c>
      <c r="L28" s="6">
        <f t="shared" si="27"/>
        <v>3250.0857599999995</v>
      </c>
      <c r="M28" s="6">
        <f t="shared" si="27"/>
        <v>3250.0857599999995</v>
      </c>
      <c r="N28" s="6">
        <f t="shared" si="27"/>
        <v>3250.0857599999995</v>
      </c>
      <c r="O28" s="6">
        <f t="shared" si="27"/>
        <v>3250.0857599999995</v>
      </c>
    </row>
    <row r="29" spans="2:15" x14ac:dyDescent="0.25">
      <c r="B29" s="9" t="s">
        <v>24</v>
      </c>
      <c r="C29" s="9"/>
      <c r="D29" s="7">
        <f>SUM(D14:D28)</f>
        <v>144822.20537599997</v>
      </c>
      <c r="E29" s="7">
        <f t="shared" ref="E29:O29" si="28">SUM(E14:E28)</f>
        <v>138671.30806399998</v>
      </c>
      <c r="F29" s="7">
        <f t="shared" si="28"/>
        <v>138671.30806399998</v>
      </c>
      <c r="G29" s="7">
        <f t="shared" si="28"/>
        <v>138671.30806399998</v>
      </c>
      <c r="H29" s="7">
        <f t="shared" si="28"/>
        <v>139343.743208</v>
      </c>
      <c r="I29" s="7">
        <f t="shared" si="28"/>
        <v>139343.743208</v>
      </c>
      <c r="J29" s="7">
        <f t="shared" si="28"/>
        <v>139343.743208</v>
      </c>
      <c r="K29" s="7">
        <f t="shared" si="28"/>
        <v>139343.743208</v>
      </c>
      <c r="L29" s="7">
        <f t="shared" si="28"/>
        <v>140016.17835199996</v>
      </c>
      <c r="M29" s="7">
        <f t="shared" si="28"/>
        <v>140016.17835199996</v>
      </c>
      <c r="N29" s="7">
        <f t="shared" si="28"/>
        <v>146946.17835199996</v>
      </c>
      <c r="O29" s="7">
        <f t="shared" si="28"/>
        <v>140016.17835199996</v>
      </c>
    </row>
    <row r="30" spans="2:15" x14ac:dyDescent="0.25"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</row>
    <row r="31" spans="2:15" x14ac:dyDescent="0.25">
      <c r="B31" s="9" t="s">
        <v>26</v>
      </c>
      <c r="C31" s="9"/>
      <c r="D31" s="6">
        <f>D12-D29</f>
        <v>-40627.261375999951</v>
      </c>
      <c r="E31" s="6">
        <f t="shared" ref="E31:O31" si="29">E12-E29</f>
        <v>17621.107936000044</v>
      </c>
      <c r="F31" s="6">
        <f t="shared" si="29"/>
        <v>17621.107936000044</v>
      </c>
      <c r="G31" s="6">
        <f t="shared" si="29"/>
        <v>17621.107936000044</v>
      </c>
      <c r="H31" s="6">
        <f t="shared" si="29"/>
        <v>20054.608791999985</v>
      </c>
      <c r="I31" s="6">
        <f t="shared" si="29"/>
        <v>20054.608791999985</v>
      </c>
      <c r="J31" s="6">
        <f t="shared" si="29"/>
        <v>20054.608791999985</v>
      </c>
      <c r="K31" s="6">
        <f t="shared" si="29"/>
        <v>20054.608791999985</v>
      </c>
      <c r="L31" s="6">
        <f t="shared" si="29"/>
        <v>22488.109648000012</v>
      </c>
      <c r="M31" s="6">
        <f t="shared" si="29"/>
        <v>22488.109648000012</v>
      </c>
      <c r="N31" s="6">
        <f t="shared" si="29"/>
        <v>15558.109648000012</v>
      </c>
      <c r="O31" s="6">
        <f t="shared" si="29"/>
        <v>22488.109648000012</v>
      </c>
    </row>
    <row r="32" spans="2:15" x14ac:dyDescent="0.25">
      <c r="B32" s="9" t="s">
        <v>27</v>
      </c>
      <c r="C32" s="9"/>
      <c r="D32" s="6">
        <f>D31</f>
        <v>-40627.261375999951</v>
      </c>
      <c r="E32" s="6">
        <f>D32+E31</f>
        <v>-23006.153439999907</v>
      </c>
      <c r="F32" s="6">
        <f t="shared" ref="F32:O32" si="30">E32+F31</f>
        <v>-5385.0455039998633</v>
      </c>
      <c r="G32" s="6">
        <f t="shared" si="30"/>
        <v>12236.062432000181</v>
      </c>
      <c r="H32" s="6">
        <f t="shared" si="30"/>
        <v>32290.671224000165</v>
      </c>
      <c r="I32" s="6">
        <f t="shared" si="30"/>
        <v>52345.28001600015</v>
      </c>
      <c r="J32" s="6">
        <f t="shared" si="30"/>
        <v>72399.888808000134</v>
      </c>
      <c r="K32" s="6">
        <f t="shared" si="30"/>
        <v>92454.497600000119</v>
      </c>
      <c r="L32" s="6">
        <f t="shared" si="30"/>
        <v>114942.60724800013</v>
      </c>
      <c r="M32" s="6">
        <f t="shared" si="30"/>
        <v>137430.71689600014</v>
      </c>
      <c r="N32" s="6">
        <f t="shared" si="30"/>
        <v>152988.82654400016</v>
      </c>
      <c r="O32" s="6">
        <f t="shared" si="30"/>
        <v>175476.93619200017</v>
      </c>
    </row>
  </sheetData>
  <mergeCells count="23">
    <mergeCell ref="B2:O2"/>
    <mergeCell ref="B3:O3"/>
    <mergeCell ref="B4:O4"/>
    <mergeCell ref="B5:O5"/>
    <mergeCell ref="B13:O13"/>
    <mergeCell ref="B8:B10"/>
    <mergeCell ref="B6:C7"/>
    <mergeCell ref="D6:M6"/>
    <mergeCell ref="B12:C12"/>
    <mergeCell ref="B14:C14"/>
    <mergeCell ref="B31:C31"/>
    <mergeCell ref="B32:C32"/>
    <mergeCell ref="B15:C15"/>
    <mergeCell ref="B16:C16"/>
    <mergeCell ref="B19:C19"/>
    <mergeCell ref="B20:C20"/>
    <mergeCell ref="B21:C21"/>
    <mergeCell ref="B24:C24"/>
    <mergeCell ref="B30:O30"/>
    <mergeCell ref="B25:C25"/>
    <mergeCell ref="B26:C26"/>
    <mergeCell ref="B28:C28"/>
    <mergeCell ref="B29:C29"/>
  </mergeCells>
  <pageMargins left="0.511811024" right="0.511811024" top="0.78740157499999996" bottom="0.78740157499999996" header="0.31496062000000002" footer="0.31496062000000002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23557D-510C-4487-B944-965BB70E9147}">
  <dimension ref="B2:O32"/>
  <sheetViews>
    <sheetView showGridLines="0" topLeftCell="B1" workbookViewId="0">
      <selection activeCell="B3" sqref="B3:O3"/>
    </sheetView>
  </sheetViews>
  <sheetFormatPr defaultRowHeight="15" x14ac:dyDescent="0.25"/>
  <cols>
    <col min="1" max="1" width="4" customWidth="1"/>
    <col min="2" max="2" width="12.85546875" customWidth="1"/>
    <col min="3" max="3" width="11" customWidth="1"/>
    <col min="4" max="15" width="14.28515625" bestFit="1" customWidth="1"/>
  </cols>
  <sheetData>
    <row r="2" spans="2:15" ht="18.75" x14ac:dyDescent="0.3">
      <c r="B2" s="12" t="s">
        <v>28</v>
      </c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</row>
    <row r="3" spans="2:15" x14ac:dyDescent="0.25"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</row>
    <row r="4" spans="2:15" ht="15.75" x14ac:dyDescent="0.25">
      <c r="B4" s="13" t="s">
        <v>0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</row>
    <row r="5" spans="2:15" x14ac:dyDescent="0.25"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</row>
    <row r="6" spans="2:15" x14ac:dyDescent="0.25">
      <c r="B6" s="15" t="s">
        <v>1</v>
      </c>
      <c r="C6" s="15"/>
      <c r="D6" s="9" t="s">
        <v>7</v>
      </c>
      <c r="E6" s="9"/>
      <c r="F6" s="9"/>
      <c r="G6" s="9"/>
      <c r="H6" s="9"/>
      <c r="I6" s="9"/>
      <c r="J6" s="9"/>
      <c r="K6" s="9"/>
      <c r="L6" s="9"/>
      <c r="M6" s="9"/>
      <c r="N6" s="3"/>
      <c r="O6" s="3"/>
    </row>
    <row r="7" spans="2:15" x14ac:dyDescent="0.25">
      <c r="B7" s="15"/>
      <c r="C7" s="15"/>
      <c r="D7" s="4">
        <v>13</v>
      </c>
      <c r="E7" s="4">
        <v>14</v>
      </c>
      <c r="F7" s="4">
        <v>15</v>
      </c>
      <c r="G7" s="4">
        <v>16</v>
      </c>
      <c r="H7" s="4">
        <v>17</v>
      </c>
      <c r="I7" s="4">
        <v>18</v>
      </c>
      <c r="J7" s="4">
        <v>19</v>
      </c>
      <c r="K7" s="4">
        <v>20</v>
      </c>
      <c r="L7" s="4">
        <v>21</v>
      </c>
      <c r="M7" s="4">
        <v>22</v>
      </c>
      <c r="N7" s="4">
        <v>23</v>
      </c>
      <c r="O7" s="4">
        <v>24</v>
      </c>
    </row>
    <row r="8" spans="2:15" x14ac:dyDescent="0.25">
      <c r="B8" s="14" t="s">
        <v>2</v>
      </c>
      <c r="C8" s="5" t="s">
        <v>3</v>
      </c>
      <c r="D8" s="6">
        <f>3*99*96*2.75*0.39</f>
        <v>30579.120000000003</v>
      </c>
      <c r="E8" s="6">
        <f t="shared" ref="E8:G8" si="0">3*99*96*2.75*0.39</f>
        <v>30579.120000000003</v>
      </c>
      <c r="F8" s="6">
        <f t="shared" si="0"/>
        <v>30579.120000000003</v>
      </c>
      <c r="G8" s="6">
        <f t="shared" si="0"/>
        <v>30579.120000000003</v>
      </c>
      <c r="H8" s="6">
        <f>3*99*96*2.75*0.4</f>
        <v>31363.200000000001</v>
      </c>
      <c r="I8" s="6">
        <f t="shared" ref="I8:K8" si="1">3*99*96*2.75*0.4</f>
        <v>31363.200000000001</v>
      </c>
      <c r="J8" s="6">
        <f t="shared" si="1"/>
        <v>31363.200000000001</v>
      </c>
      <c r="K8" s="6">
        <f t="shared" si="1"/>
        <v>31363.200000000001</v>
      </c>
      <c r="L8" s="6">
        <f>3*99*96*2.75*0.41</f>
        <v>32147.279999999999</v>
      </c>
      <c r="M8" s="6">
        <f t="shared" ref="M8:O8" si="2">3*99*96*2.75*0.41</f>
        <v>32147.279999999999</v>
      </c>
      <c r="N8" s="6">
        <f t="shared" si="2"/>
        <v>32147.279999999999</v>
      </c>
      <c r="O8" s="6">
        <f t="shared" si="2"/>
        <v>32147.279999999999</v>
      </c>
    </row>
    <row r="9" spans="2:15" x14ac:dyDescent="0.25">
      <c r="B9" s="14"/>
      <c r="C9" s="5" t="s">
        <v>4</v>
      </c>
      <c r="D9" s="6">
        <f>3*99*192*1.7*0.59</f>
        <v>57195.072</v>
      </c>
      <c r="E9" s="6">
        <f t="shared" ref="E9:G9" si="3">3*99*192*1.7*0.59</f>
        <v>57195.072</v>
      </c>
      <c r="F9" s="6">
        <f t="shared" si="3"/>
        <v>57195.072</v>
      </c>
      <c r="G9" s="6">
        <f t="shared" si="3"/>
        <v>57195.072</v>
      </c>
      <c r="H9" s="6">
        <f>3*99*192*1.7*0.6</f>
        <v>58164.480000000003</v>
      </c>
      <c r="I9" s="6">
        <f t="shared" ref="I9:K9" si="4">3*99*192*1.7*0.6</f>
        <v>58164.480000000003</v>
      </c>
      <c r="J9" s="6">
        <f t="shared" si="4"/>
        <v>58164.480000000003</v>
      </c>
      <c r="K9" s="6">
        <f t="shared" si="4"/>
        <v>58164.480000000003</v>
      </c>
      <c r="L9" s="6">
        <f>3*99*192*1.7*0.61</f>
        <v>59133.887999999999</v>
      </c>
      <c r="M9" s="6">
        <f t="shared" ref="M9:O9" si="5">3*99*192*1.7*0.61</f>
        <v>59133.887999999999</v>
      </c>
      <c r="N9" s="6">
        <f t="shared" si="5"/>
        <v>59133.887999999999</v>
      </c>
      <c r="O9" s="6">
        <f t="shared" si="5"/>
        <v>59133.887999999999</v>
      </c>
    </row>
    <row r="10" spans="2:15" x14ac:dyDescent="0.25">
      <c r="B10" s="14"/>
      <c r="C10" s="5" t="s">
        <v>5</v>
      </c>
      <c r="D10" s="6">
        <f>3*99*384*1.1*0.59</f>
        <v>74017.152000000002</v>
      </c>
      <c r="E10" s="6">
        <f t="shared" ref="E10:G10" si="6">3*99*384*1.1*0.59</f>
        <v>74017.152000000002</v>
      </c>
      <c r="F10" s="6">
        <f t="shared" si="6"/>
        <v>74017.152000000002</v>
      </c>
      <c r="G10" s="6">
        <f t="shared" si="6"/>
        <v>74017.152000000002</v>
      </c>
      <c r="H10" s="6">
        <f>3*99*384*1.1*0.6</f>
        <v>75271.679999999993</v>
      </c>
      <c r="I10" s="6">
        <f t="shared" ref="I10:K10" si="7">3*99*384*1.1*0.6</f>
        <v>75271.679999999993</v>
      </c>
      <c r="J10" s="6">
        <f t="shared" si="7"/>
        <v>75271.679999999993</v>
      </c>
      <c r="K10" s="6">
        <f t="shared" si="7"/>
        <v>75271.679999999993</v>
      </c>
      <c r="L10" s="6">
        <f>3*99*384*1.1*0.61</f>
        <v>76526.207999999999</v>
      </c>
      <c r="M10" s="6">
        <f t="shared" ref="M10:O10" si="8">3*99*384*1.1*0.61</f>
        <v>76526.207999999999</v>
      </c>
      <c r="N10" s="6">
        <f t="shared" si="8"/>
        <v>76526.207999999999</v>
      </c>
      <c r="O10" s="6">
        <f t="shared" si="8"/>
        <v>76526.207999999999</v>
      </c>
    </row>
    <row r="11" spans="2:15" x14ac:dyDescent="0.25">
      <c r="B11" s="3" t="s">
        <v>6</v>
      </c>
      <c r="C11" s="5" t="s">
        <v>4</v>
      </c>
      <c r="D11" s="6">
        <f>3*5*192*3.4*0.39</f>
        <v>3818.88</v>
      </c>
      <c r="E11" s="6">
        <f t="shared" ref="E11:G11" si="9">3*5*192*3.4*0.39</f>
        <v>3818.88</v>
      </c>
      <c r="F11" s="6">
        <f t="shared" si="9"/>
        <v>3818.88</v>
      </c>
      <c r="G11" s="6">
        <f t="shared" si="9"/>
        <v>3818.88</v>
      </c>
      <c r="H11" s="6">
        <f>3*5*192*3.4*0.4</f>
        <v>3916.8</v>
      </c>
      <c r="I11" s="6">
        <f t="shared" ref="I11:K11" si="10">3*5*192*3.4*0.4</f>
        <v>3916.8</v>
      </c>
      <c r="J11" s="6">
        <f t="shared" si="10"/>
        <v>3916.8</v>
      </c>
      <c r="K11" s="6">
        <f t="shared" si="10"/>
        <v>3916.8</v>
      </c>
      <c r="L11" s="6">
        <f>3*5*192*3.4*0.41</f>
        <v>4014.72</v>
      </c>
      <c r="M11" s="6">
        <f t="shared" ref="M11:O11" si="11">3*5*192*3.4*0.41</f>
        <v>4014.72</v>
      </c>
      <c r="N11" s="6">
        <f t="shared" si="11"/>
        <v>4014.72</v>
      </c>
      <c r="O11" s="6">
        <f t="shared" si="11"/>
        <v>4014.72</v>
      </c>
    </row>
    <row r="12" spans="2:15" x14ac:dyDescent="0.25">
      <c r="B12" s="9" t="s">
        <v>25</v>
      </c>
      <c r="C12" s="9"/>
      <c r="D12" s="7">
        <f t="shared" ref="D12" si="12">SUM(D8:D11)</f>
        <v>165610.22400000002</v>
      </c>
      <c r="E12" s="7">
        <f t="shared" ref="E12" si="13">SUM(E8:E11)</f>
        <v>165610.22400000002</v>
      </c>
      <c r="F12" s="7">
        <f t="shared" ref="F12" si="14">SUM(F8:F11)</f>
        <v>165610.22400000002</v>
      </c>
      <c r="G12" s="7">
        <f t="shared" ref="G12" si="15">SUM(G8:G11)</f>
        <v>165610.22400000002</v>
      </c>
      <c r="H12" s="7">
        <f t="shared" ref="H12" si="16">SUM(H8:H11)</f>
        <v>168716.15999999997</v>
      </c>
      <c r="I12" s="7">
        <f t="shared" ref="I12" si="17">SUM(I8:I11)</f>
        <v>168716.15999999997</v>
      </c>
      <c r="J12" s="7">
        <f t="shared" ref="J12" si="18">SUM(J8:J11)</f>
        <v>168716.15999999997</v>
      </c>
      <c r="K12" s="7">
        <f t="shared" ref="K12" si="19">SUM(K8:K11)</f>
        <v>168716.15999999997</v>
      </c>
      <c r="L12" s="7">
        <f t="shared" ref="L12" si="20">SUM(L8:L11)</f>
        <v>171822.09599999999</v>
      </c>
      <c r="M12" s="7">
        <f t="shared" ref="M12" si="21">SUM(M8:M11)</f>
        <v>171822.09599999999</v>
      </c>
      <c r="N12" s="7">
        <f t="shared" ref="N12" si="22">SUM(N8:N11)</f>
        <v>171822.09599999999</v>
      </c>
      <c r="O12" s="7">
        <f t="shared" ref="O12" si="23">SUM(O8:O11)</f>
        <v>171822.09599999999</v>
      </c>
    </row>
    <row r="13" spans="2:15" x14ac:dyDescent="0.25"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</row>
    <row r="14" spans="2:15" x14ac:dyDescent="0.25">
      <c r="B14" s="9" t="s">
        <v>8</v>
      </c>
      <c r="C14" s="9"/>
      <c r="D14" s="6">
        <f>D12*0.1565</f>
        <v>25918.000056000004</v>
      </c>
      <c r="E14" s="6">
        <f t="shared" ref="E14:O14" si="24">E12*0.1565</f>
        <v>25918.000056000004</v>
      </c>
      <c r="F14" s="6">
        <f t="shared" si="24"/>
        <v>25918.000056000004</v>
      </c>
      <c r="G14" s="6">
        <f t="shared" si="24"/>
        <v>25918.000056000004</v>
      </c>
      <c r="H14" s="6">
        <f t="shared" si="24"/>
        <v>26404.079039999997</v>
      </c>
      <c r="I14" s="6">
        <f t="shared" si="24"/>
        <v>26404.079039999997</v>
      </c>
      <c r="J14" s="6">
        <f t="shared" si="24"/>
        <v>26404.079039999997</v>
      </c>
      <c r="K14" s="6">
        <f t="shared" si="24"/>
        <v>26404.079039999997</v>
      </c>
      <c r="L14" s="6">
        <f t="shared" si="24"/>
        <v>26890.158024</v>
      </c>
      <c r="M14" s="6">
        <f t="shared" si="24"/>
        <v>26890.158024</v>
      </c>
      <c r="N14" s="6">
        <f t="shared" si="24"/>
        <v>26890.158024</v>
      </c>
      <c r="O14" s="6">
        <f t="shared" si="24"/>
        <v>26890.158024</v>
      </c>
    </row>
    <row r="15" spans="2:15" x14ac:dyDescent="0.25">
      <c r="B15" s="9" t="s">
        <v>9</v>
      </c>
      <c r="C15" s="9"/>
      <c r="D15" s="6">
        <f t="shared" ref="D15:O15" si="25">28128*3</f>
        <v>84384</v>
      </c>
      <c r="E15" s="6">
        <f t="shared" si="25"/>
        <v>84384</v>
      </c>
      <c r="F15" s="6">
        <f t="shared" si="25"/>
        <v>84384</v>
      </c>
      <c r="G15" s="6">
        <f t="shared" si="25"/>
        <v>84384</v>
      </c>
      <c r="H15" s="6">
        <f t="shared" si="25"/>
        <v>84384</v>
      </c>
      <c r="I15" s="6">
        <f t="shared" si="25"/>
        <v>84384</v>
      </c>
      <c r="J15" s="6">
        <f t="shared" si="25"/>
        <v>84384</v>
      </c>
      <c r="K15" s="6">
        <f t="shared" si="25"/>
        <v>84384</v>
      </c>
      <c r="L15" s="6">
        <f t="shared" si="25"/>
        <v>84384</v>
      </c>
      <c r="M15" s="6">
        <f t="shared" si="25"/>
        <v>84384</v>
      </c>
      <c r="N15" s="6">
        <f t="shared" si="25"/>
        <v>84384</v>
      </c>
      <c r="O15" s="6">
        <f t="shared" si="25"/>
        <v>84384</v>
      </c>
    </row>
    <row r="16" spans="2:15" x14ac:dyDescent="0.25">
      <c r="B16" s="9" t="s">
        <v>10</v>
      </c>
      <c r="C16" s="9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</row>
    <row r="17" spans="2:15" x14ac:dyDescent="0.25">
      <c r="B17" s="3" t="s">
        <v>11</v>
      </c>
      <c r="C17" s="3"/>
      <c r="D17" s="6">
        <v>12000</v>
      </c>
      <c r="E17" s="6">
        <v>12000</v>
      </c>
      <c r="F17" s="6">
        <v>12000</v>
      </c>
      <c r="G17" s="6">
        <v>12000</v>
      </c>
      <c r="H17" s="6">
        <v>12000</v>
      </c>
      <c r="I17" s="6">
        <v>12000</v>
      </c>
      <c r="J17" s="6">
        <v>12000</v>
      </c>
      <c r="K17" s="6">
        <v>12000</v>
      </c>
      <c r="L17" s="6">
        <v>12000</v>
      </c>
      <c r="M17" s="6">
        <v>12000</v>
      </c>
      <c r="N17" s="6">
        <v>12000</v>
      </c>
      <c r="O17" s="6">
        <v>12000</v>
      </c>
    </row>
    <row r="18" spans="2:15" x14ac:dyDescent="0.25">
      <c r="B18" s="3" t="s">
        <v>12</v>
      </c>
      <c r="C18" s="3"/>
      <c r="D18" s="6">
        <v>4500</v>
      </c>
      <c r="E18" s="6">
        <v>4500</v>
      </c>
      <c r="F18" s="6">
        <v>4500</v>
      </c>
      <c r="G18" s="6">
        <v>4500</v>
      </c>
      <c r="H18" s="6">
        <v>4500</v>
      </c>
      <c r="I18" s="6">
        <v>4500</v>
      </c>
      <c r="J18" s="6">
        <v>4500</v>
      </c>
      <c r="K18" s="6">
        <v>4500</v>
      </c>
      <c r="L18" s="6">
        <v>4500</v>
      </c>
      <c r="M18" s="6">
        <v>4500</v>
      </c>
      <c r="N18" s="6">
        <v>4500</v>
      </c>
      <c r="O18" s="6">
        <v>4500</v>
      </c>
    </row>
    <row r="19" spans="2:15" x14ac:dyDescent="0.25">
      <c r="B19" s="10" t="s">
        <v>13</v>
      </c>
      <c r="C19" s="10"/>
      <c r="D19" s="6">
        <v>900</v>
      </c>
      <c r="E19" s="6">
        <v>900</v>
      </c>
      <c r="F19" s="6">
        <v>900</v>
      </c>
      <c r="G19" s="6">
        <v>900</v>
      </c>
      <c r="H19" s="6">
        <v>900</v>
      </c>
      <c r="I19" s="6">
        <v>900</v>
      </c>
      <c r="J19" s="6">
        <v>900</v>
      </c>
      <c r="K19" s="6">
        <v>900</v>
      </c>
      <c r="L19" s="6">
        <v>900</v>
      </c>
      <c r="M19" s="6">
        <v>900</v>
      </c>
      <c r="N19" s="6">
        <v>900</v>
      </c>
      <c r="O19" s="6">
        <v>900</v>
      </c>
    </row>
    <row r="20" spans="2:15" x14ac:dyDescent="0.25">
      <c r="B20" s="10" t="s">
        <v>14</v>
      </c>
      <c r="C20" s="10"/>
      <c r="D20" s="6">
        <v>900</v>
      </c>
      <c r="E20" s="6">
        <v>900</v>
      </c>
      <c r="F20" s="6">
        <v>900</v>
      </c>
      <c r="G20" s="6">
        <v>900</v>
      </c>
      <c r="H20" s="6">
        <v>900</v>
      </c>
      <c r="I20" s="6">
        <v>900</v>
      </c>
      <c r="J20" s="6">
        <v>900</v>
      </c>
      <c r="K20" s="6">
        <v>900</v>
      </c>
      <c r="L20" s="6">
        <v>900</v>
      </c>
      <c r="M20" s="6">
        <v>900</v>
      </c>
      <c r="N20" s="6">
        <v>900</v>
      </c>
      <c r="O20" s="6">
        <v>900</v>
      </c>
    </row>
    <row r="21" spans="2:15" x14ac:dyDescent="0.25">
      <c r="B21" s="10" t="s">
        <v>15</v>
      </c>
      <c r="C21" s="10"/>
      <c r="D21" s="6">
        <v>900</v>
      </c>
      <c r="E21" s="6">
        <v>900</v>
      </c>
      <c r="F21" s="6">
        <v>900</v>
      </c>
      <c r="G21" s="6">
        <v>900</v>
      </c>
      <c r="H21" s="6">
        <v>900</v>
      </c>
      <c r="I21" s="6">
        <v>900</v>
      </c>
      <c r="J21" s="6">
        <v>900</v>
      </c>
      <c r="K21" s="6">
        <v>900</v>
      </c>
      <c r="L21" s="6">
        <v>900</v>
      </c>
      <c r="M21" s="6">
        <v>900</v>
      </c>
      <c r="N21" s="6">
        <v>900</v>
      </c>
      <c r="O21" s="6">
        <v>900</v>
      </c>
    </row>
    <row r="22" spans="2:15" x14ac:dyDescent="0.25">
      <c r="B22" s="3" t="s">
        <v>16</v>
      </c>
      <c r="C22" s="3"/>
      <c r="D22" s="6">
        <v>1250</v>
      </c>
      <c r="E22" s="6">
        <v>1250</v>
      </c>
      <c r="F22" s="6">
        <v>1250</v>
      </c>
      <c r="G22" s="6">
        <v>1250</v>
      </c>
      <c r="H22" s="6">
        <v>1250</v>
      </c>
      <c r="I22" s="6">
        <v>1250</v>
      </c>
      <c r="J22" s="6">
        <v>1250</v>
      </c>
      <c r="K22" s="6">
        <v>1250</v>
      </c>
      <c r="L22" s="6">
        <v>1250</v>
      </c>
      <c r="M22" s="6">
        <v>1250</v>
      </c>
      <c r="N22" s="6">
        <v>1250</v>
      </c>
      <c r="O22" s="6">
        <v>1250</v>
      </c>
    </row>
    <row r="23" spans="2:15" x14ac:dyDescent="0.25">
      <c r="B23" s="3" t="s">
        <v>17</v>
      </c>
      <c r="C23" s="3"/>
      <c r="D23" s="6">
        <f t="shared" ref="D23:O23" si="26">D12*0.01</f>
        <v>1656.1022400000002</v>
      </c>
      <c r="E23" s="6">
        <f t="shared" si="26"/>
        <v>1656.1022400000002</v>
      </c>
      <c r="F23" s="6">
        <f t="shared" si="26"/>
        <v>1656.1022400000002</v>
      </c>
      <c r="G23" s="6">
        <f t="shared" si="26"/>
        <v>1656.1022400000002</v>
      </c>
      <c r="H23" s="6">
        <f t="shared" si="26"/>
        <v>1687.1615999999997</v>
      </c>
      <c r="I23" s="6">
        <f t="shared" si="26"/>
        <v>1687.1615999999997</v>
      </c>
      <c r="J23" s="6">
        <f t="shared" si="26"/>
        <v>1687.1615999999997</v>
      </c>
      <c r="K23" s="6">
        <f t="shared" si="26"/>
        <v>1687.1615999999997</v>
      </c>
      <c r="L23" s="6">
        <f t="shared" si="26"/>
        <v>1718.2209599999999</v>
      </c>
      <c r="M23" s="6">
        <f t="shared" si="26"/>
        <v>1718.2209599999999</v>
      </c>
      <c r="N23" s="6">
        <f t="shared" si="26"/>
        <v>1718.2209599999999</v>
      </c>
      <c r="O23" s="6">
        <f t="shared" si="26"/>
        <v>1718.2209599999999</v>
      </c>
    </row>
    <row r="24" spans="2:15" x14ac:dyDescent="0.25">
      <c r="B24" s="10" t="s">
        <v>18</v>
      </c>
      <c r="C24" s="10"/>
      <c r="D24" s="6">
        <f>D12*0.01</f>
        <v>1656.1022400000002</v>
      </c>
      <c r="E24" s="6">
        <f t="shared" ref="E24:O24" si="27">E12*0.01</f>
        <v>1656.1022400000002</v>
      </c>
      <c r="F24" s="6">
        <f t="shared" si="27"/>
        <v>1656.1022400000002</v>
      </c>
      <c r="G24" s="6">
        <f t="shared" si="27"/>
        <v>1656.1022400000002</v>
      </c>
      <c r="H24" s="6">
        <f t="shared" si="27"/>
        <v>1687.1615999999997</v>
      </c>
      <c r="I24" s="6">
        <f t="shared" si="27"/>
        <v>1687.1615999999997</v>
      </c>
      <c r="J24" s="6">
        <f t="shared" si="27"/>
        <v>1687.1615999999997</v>
      </c>
      <c r="K24" s="6">
        <f t="shared" si="27"/>
        <v>1687.1615999999997</v>
      </c>
      <c r="L24" s="6">
        <f t="shared" si="27"/>
        <v>1718.2209599999999</v>
      </c>
      <c r="M24" s="6">
        <f t="shared" si="27"/>
        <v>1718.2209599999999</v>
      </c>
      <c r="N24" s="6">
        <f t="shared" si="27"/>
        <v>1718.2209599999999</v>
      </c>
      <c r="O24" s="6">
        <f t="shared" si="27"/>
        <v>1718.2209599999999</v>
      </c>
    </row>
    <row r="25" spans="2:15" x14ac:dyDescent="0.25">
      <c r="B25" s="10" t="s">
        <v>19</v>
      </c>
      <c r="C25" s="10"/>
      <c r="D25" s="5" t="s">
        <v>23</v>
      </c>
      <c r="E25" s="5" t="s">
        <v>23</v>
      </c>
      <c r="F25" s="5" t="s">
        <v>23</v>
      </c>
      <c r="G25" s="5" t="s">
        <v>23</v>
      </c>
      <c r="H25" s="5" t="s">
        <v>23</v>
      </c>
      <c r="I25" s="5" t="s">
        <v>23</v>
      </c>
      <c r="J25" s="5" t="s">
        <v>23</v>
      </c>
      <c r="K25" s="5" t="s">
        <v>23</v>
      </c>
      <c r="L25" s="8">
        <v>10500</v>
      </c>
      <c r="M25" s="5" t="s">
        <v>23</v>
      </c>
      <c r="N25" s="5" t="s">
        <v>23</v>
      </c>
      <c r="O25" s="5" t="s">
        <v>23</v>
      </c>
    </row>
    <row r="26" spans="2:15" x14ac:dyDescent="0.25">
      <c r="B26" s="10" t="s">
        <v>20</v>
      </c>
      <c r="C26" s="10"/>
      <c r="D26" s="5" t="s">
        <v>23</v>
      </c>
      <c r="E26" s="5" t="s">
        <v>23</v>
      </c>
      <c r="F26" s="5" t="s">
        <v>23</v>
      </c>
      <c r="G26" s="5" t="s">
        <v>23</v>
      </c>
      <c r="H26" s="5" t="s">
        <v>23</v>
      </c>
      <c r="I26" s="5" t="s">
        <v>23</v>
      </c>
      <c r="J26" s="5" t="s">
        <v>23</v>
      </c>
      <c r="K26" s="5" t="s">
        <v>23</v>
      </c>
      <c r="L26" s="6">
        <v>6930</v>
      </c>
      <c r="M26" s="5" t="s">
        <v>23</v>
      </c>
      <c r="N26" s="5" t="s">
        <v>23</v>
      </c>
      <c r="O26" s="5" t="s">
        <v>23</v>
      </c>
    </row>
    <row r="27" spans="2:15" x14ac:dyDescent="0.25">
      <c r="B27" s="3" t="s">
        <v>21</v>
      </c>
      <c r="C27" s="3"/>
      <c r="D27" s="6">
        <f t="shared" ref="D27:O27" si="28">D12*0.02</f>
        <v>3312.2044800000003</v>
      </c>
      <c r="E27" s="6">
        <f t="shared" si="28"/>
        <v>3312.2044800000003</v>
      </c>
      <c r="F27" s="6">
        <f t="shared" si="28"/>
        <v>3312.2044800000003</v>
      </c>
      <c r="G27" s="6">
        <f t="shared" si="28"/>
        <v>3312.2044800000003</v>
      </c>
      <c r="H27" s="6">
        <f t="shared" si="28"/>
        <v>3374.3231999999994</v>
      </c>
      <c r="I27" s="6">
        <f t="shared" si="28"/>
        <v>3374.3231999999994</v>
      </c>
      <c r="J27" s="6">
        <f t="shared" si="28"/>
        <v>3374.3231999999994</v>
      </c>
      <c r="K27" s="6">
        <f t="shared" si="28"/>
        <v>3374.3231999999994</v>
      </c>
      <c r="L27" s="6">
        <f t="shared" si="28"/>
        <v>3436.4419199999998</v>
      </c>
      <c r="M27" s="6">
        <f t="shared" si="28"/>
        <v>3436.4419199999998</v>
      </c>
      <c r="N27" s="6">
        <f t="shared" si="28"/>
        <v>3436.4419199999998</v>
      </c>
      <c r="O27" s="6">
        <f t="shared" si="28"/>
        <v>3436.4419199999998</v>
      </c>
    </row>
    <row r="28" spans="2:15" x14ac:dyDescent="0.25">
      <c r="B28" s="10" t="s">
        <v>22</v>
      </c>
      <c r="C28" s="10"/>
      <c r="D28" s="6">
        <f t="shared" ref="D28:O28" si="29">D12*0.02</f>
        <v>3312.2044800000003</v>
      </c>
      <c r="E28" s="6">
        <f t="shared" si="29"/>
        <v>3312.2044800000003</v>
      </c>
      <c r="F28" s="6">
        <f t="shared" si="29"/>
        <v>3312.2044800000003</v>
      </c>
      <c r="G28" s="6">
        <f t="shared" si="29"/>
        <v>3312.2044800000003</v>
      </c>
      <c r="H28" s="6">
        <f t="shared" si="29"/>
        <v>3374.3231999999994</v>
      </c>
      <c r="I28" s="6">
        <f t="shared" si="29"/>
        <v>3374.3231999999994</v>
      </c>
      <c r="J28" s="6">
        <f t="shared" si="29"/>
        <v>3374.3231999999994</v>
      </c>
      <c r="K28" s="6">
        <f t="shared" si="29"/>
        <v>3374.3231999999994</v>
      </c>
      <c r="L28" s="6">
        <f t="shared" si="29"/>
        <v>3436.4419199999998</v>
      </c>
      <c r="M28" s="6">
        <f t="shared" si="29"/>
        <v>3436.4419199999998</v>
      </c>
      <c r="N28" s="6">
        <f t="shared" si="29"/>
        <v>3436.4419199999998</v>
      </c>
      <c r="O28" s="6">
        <f t="shared" si="29"/>
        <v>3436.4419199999998</v>
      </c>
    </row>
    <row r="29" spans="2:15" x14ac:dyDescent="0.25">
      <c r="B29" s="9" t="s">
        <v>24</v>
      </c>
      <c r="C29" s="9"/>
      <c r="D29" s="7">
        <f>SUM(D14:D28)</f>
        <v>140688.61349600001</v>
      </c>
      <c r="E29" s="7">
        <f t="shared" ref="E29:O29" si="30">SUM(E14:E28)</f>
        <v>140688.61349600001</v>
      </c>
      <c r="F29" s="7">
        <f t="shared" si="30"/>
        <v>140688.61349600001</v>
      </c>
      <c r="G29" s="7">
        <f t="shared" si="30"/>
        <v>140688.61349600001</v>
      </c>
      <c r="H29" s="7">
        <f t="shared" si="30"/>
        <v>141361.04863999999</v>
      </c>
      <c r="I29" s="7">
        <f t="shared" si="30"/>
        <v>141361.04863999999</v>
      </c>
      <c r="J29" s="7">
        <f t="shared" si="30"/>
        <v>141361.04863999999</v>
      </c>
      <c r="K29" s="7">
        <f t="shared" si="30"/>
        <v>141361.04863999999</v>
      </c>
      <c r="L29" s="7">
        <f t="shared" si="30"/>
        <v>159463.48378400004</v>
      </c>
      <c r="M29" s="7">
        <f t="shared" si="30"/>
        <v>142033.48378400004</v>
      </c>
      <c r="N29" s="7">
        <f t="shared" si="30"/>
        <v>142033.48378400004</v>
      </c>
      <c r="O29" s="7">
        <f t="shared" si="30"/>
        <v>142033.48378400004</v>
      </c>
    </row>
    <row r="30" spans="2:15" x14ac:dyDescent="0.25"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</row>
    <row r="31" spans="2:15" x14ac:dyDescent="0.25">
      <c r="B31" s="9" t="s">
        <v>26</v>
      </c>
      <c r="C31" s="9"/>
      <c r="D31" s="6">
        <f>D12-D29</f>
        <v>24921.610504000011</v>
      </c>
      <c r="E31" s="6">
        <f t="shared" ref="E31:O31" si="31">E12-E29</f>
        <v>24921.610504000011</v>
      </c>
      <c r="F31" s="6">
        <f t="shared" si="31"/>
        <v>24921.610504000011</v>
      </c>
      <c r="G31" s="6">
        <f t="shared" si="31"/>
        <v>24921.610504000011</v>
      </c>
      <c r="H31" s="6">
        <f t="shared" si="31"/>
        <v>27355.111359999981</v>
      </c>
      <c r="I31" s="6">
        <f t="shared" si="31"/>
        <v>27355.111359999981</v>
      </c>
      <c r="J31" s="6">
        <f t="shared" si="31"/>
        <v>27355.111359999981</v>
      </c>
      <c r="K31" s="6">
        <f t="shared" si="31"/>
        <v>27355.111359999981</v>
      </c>
      <c r="L31" s="6">
        <f t="shared" si="31"/>
        <v>12358.61221599995</v>
      </c>
      <c r="M31" s="6">
        <f t="shared" si="31"/>
        <v>29788.61221599995</v>
      </c>
      <c r="N31" s="6">
        <f t="shared" si="31"/>
        <v>29788.61221599995</v>
      </c>
      <c r="O31" s="6">
        <f t="shared" si="31"/>
        <v>29788.61221599995</v>
      </c>
    </row>
    <row r="32" spans="2:15" x14ac:dyDescent="0.25">
      <c r="B32" s="9" t="s">
        <v>27</v>
      </c>
      <c r="C32" s="9"/>
      <c r="D32" s="6">
        <f>'Ano 1 - 3'!O32+'Ano 4 - 6'!D31</f>
        <v>200398.54669600018</v>
      </c>
      <c r="E32" s="6">
        <f>D32+E31</f>
        <v>225320.15720000019</v>
      </c>
      <c r="F32" s="6">
        <f t="shared" ref="F32:O32" si="32">E32+F31</f>
        <v>250241.7677040002</v>
      </c>
      <c r="G32" s="6">
        <f t="shared" si="32"/>
        <v>275163.37820800021</v>
      </c>
      <c r="H32" s="6">
        <f t="shared" si="32"/>
        <v>302518.48956800019</v>
      </c>
      <c r="I32" s="6">
        <f t="shared" si="32"/>
        <v>329873.60092800017</v>
      </c>
      <c r="J32" s="6">
        <f t="shared" si="32"/>
        <v>357228.71228800016</v>
      </c>
      <c r="K32" s="6">
        <f t="shared" si="32"/>
        <v>384583.82364800014</v>
      </c>
      <c r="L32" s="6">
        <f t="shared" si="32"/>
        <v>396942.43586400012</v>
      </c>
      <c r="M32" s="6">
        <f t="shared" si="32"/>
        <v>426731.0480800001</v>
      </c>
      <c r="N32" s="6">
        <f t="shared" si="32"/>
        <v>456519.66029600007</v>
      </c>
      <c r="O32" s="6">
        <f t="shared" si="32"/>
        <v>486308.27251200005</v>
      </c>
    </row>
  </sheetData>
  <mergeCells count="23">
    <mergeCell ref="B28:C28"/>
    <mergeCell ref="B29:C29"/>
    <mergeCell ref="B31:C31"/>
    <mergeCell ref="B32:C32"/>
    <mergeCell ref="B2:O2"/>
    <mergeCell ref="B3:O3"/>
    <mergeCell ref="B4:O4"/>
    <mergeCell ref="B5:O5"/>
    <mergeCell ref="B13:O13"/>
    <mergeCell ref="B30:O30"/>
    <mergeCell ref="B16:C16"/>
    <mergeCell ref="B26:C26"/>
    <mergeCell ref="B25:C25"/>
    <mergeCell ref="B19:C19"/>
    <mergeCell ref="B20:C20"/>
    <mergeCell ref="B21:C21"/>
    <mergeCell ref="B24:C24"/>
    <mergeCell ref="B6:C7"/>
    <mergeCell ref="D6:M6"/>
    <mergeCell ref="B8:B10"/>
    <mergeCell ref="B12:C12"/>
    <mergeCell ref="B14:C14"/>
    <mergeCell ref="B15:C15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828F19-60F7-4712-B910-934027B3D8B6}">
  <dimension ref="B2:O32"/>
  <sheetViews>
    <sheetView showGridLines="0" workbookViewId="0">
      <selection activeCell="B3" sqref="B3:O3"/>
    </sheetView>
  </sheetViews>
  <sheetFormatPr defaultRowHeight="15" x14ac:dyDescent="0.25"/>
  <cols>
    <col min="1" max="1" width="3.7109375" customWidth="1"/>
    <col min="2" max="2" width="12.85546875" customWidth="1"/>
    <col min="3" max="3" width="11.7109375" customWidth="1"/>
    <col min="4" max="6" width="14.28515625" bestFit="1" customWidth="1"/>
    <col min="7" max="15" width="15.85546875" bestFit="1" customWidth="1"/>
  </cols>
  <sheetData>
    <row r="2" spans="2:15" ht="18.75" x14ac:dyDescent="0.3">
      <c r="B2" s="12" t="s">
        <v>28</v>
      </c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</row>
    <row r="3" spans="2:15" x14ac:dyDescent="0.25"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</row>
    <row r="4" spans="2:15" ht="15.75" x14ac:dyDescent="0.25">
      <c r="B4" s="13" t="s">
        <v>0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</row>
    <row r="5" spans="2:15" x14ac:dyDescent="0.25"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</row>
    <row r="6" spans="2:15" x14ac:dyDescent="0.25">
      <c r="B6" s="15" t="s">
        <v>1</v>
      </c>
      <c r="C6" s="15"/>
      <c r="D6" s="9" t="s">
        <v>7</v>
      </c>
      <c r="E6" s="9"/>
      <c r="F6" s="9"/>
      <c r="G6" s="9"/>
      <c r="H6" s="9"/>
      <c r="I6" s="9"/>
      <c r="J6" s="9"/>
      <c r="K6" s="9"/>
      <c r="L6" s="9"/>
      <c r="M6" s="9"/>
      <c r="N6" s="3"/>
      <c r="O6" s="3"/>
    </row>
    <row r="7" spans="2:15" x14ac:dyDescent="0.25">
      <c r="B7" s="15"/>
      <c r="C7" s="15"/>
      <c r="D7" s="4">
        <v>25</v>
      </c>
      <c r="E7" s="4">
        <v>26</v>
      </c>
      <c r="F7" s="4">
        <v>27</v>
      </c>
      <c r="G7" s="4">
        <v>28</v>
      </c>
      <c r="H7" s="4">
        <v>29</v>
      </c>
      <c r="I7" s="4">
        <v>30</v>
      </c>
      <c r="J7" s="4">
        <v>31</v>
      </c>
      <c r="K7" s="4">
        <v>32</v>
      </c>
      <c r="L7" s="4">
        <v>33</v>
      </c>
      <c r="M7" s="4">
        <v>34</v>
      </c>
      <c r="N7" s="4">
        <v>35</v>
      </c>
      <c r="O7" s="4">
        <v>36</v>
      </c>
    </row>
    <row r="8" spans="2:15" x14ac:dyDescent="0.25">
      <c r="B8" s="14" t="s">
        <v>2</v>
      </c>
      <c r="C8" s="5" t="s">
        <v>3</v>
      </c>
      <c r="D8" s="6">
        <f>3*99*96*2.75*0.42</f>
        <v>32931.360000000001</v>
      </c>
      <c r="E8" s="6">
        <f t="shared" ref="E8:G8" si="0">3*99*96*2.75*0.42</f>
        <v>32931.360000000001</v>
      </c>
      <c r="F8" s="6">
        <f t="shared" si="0"/>
        <v>32931.360000000001</v>
      </c>
      <c r="G8" s="6">
        <f t="shared" si="0"/>
        <v>32931.360000000001</v>
      </c>
      <c r="H8" s="6">
        <f>3*99*96*2.75*0.43</f>
        <v>33715.440000000002</v>
      </c>
      <c r="I8" s="6">
        <f t="shared" ref="I8:K8" si="1">3*99*96*2.75*0.43</f>
        <v>33715.440000000002</v>
      </c>
      <c r="J8" s="6">
        <f t="shared" si="1"/>
        <v>33715.440000000002</v>
      </c>
      <c r="K8" s="6">
        <f t="shared" si="1"/>
        <v>33715.440000000002</v>
      </c>
      <c r="L8" s="6">
        <f>3*99*96*2.75*0.44</f>
        <v>34499.519999999997</v>
      </c>
      <c r="M8" s="6">
        <f t="shared" ref="M8:O8" si="2">3*99*96*2.75*0.44</f>
        <v>34499.519999999997</v>
      </c>
      <c r="N8" s="6">
        <f t="shared" si="2"/>
        <v>34499.519999999997</v>
      </c>
      <c r="O8" s="6">
        <f t="shared" si="2"/>
        <v>34499.519999999997</v>
      </c>
    </row>
    <row r="9" spans="2:15" x14ac:dyDescent="0.25">
      <c r="B9" s="14"/>
      <c r="C9" s="5" t="s">
        <v>4</v>
      </c>
      <c r="D9" s="6">
        <f>3*99*192*1.7*0.62</f>
        <v>60103.296000000002</v>
      </c>
      <c r="E9" s="6">
        <f t="shared" ref="E9:G9" si="3">3*99*192*1.7*0.62</f>
        <v>60103.296000000002</v>
      </c>
      <c r="F9" s="6">
        <f t="shared" si="3"/>
        <v>60103.296000000002</v>
      </c>
      <c r="G9" s="6">
        <f t="shared" si="3"/>
        <v>60103.296000000002</v>
      </c>
      <c r="H9" s="6">
        <f>3*99*192*1.7*0.63</f>
        <v>61072.704000000005</v>
      </c>
      <c r="I9" s="6">
        <f t="shared" ref="I9:K9" si="4">3*99*192*1.7*0.63</f>
        <v>61072.704000000005</v>
      </c>
      <c r="J9" s="6">
        <f t="shared" si="4"/>
        <v>61072.704000000005</v>
      </c>
      <c r="K9" s="6">
        <f t="shared" si="4"/>
        <v>61072.704000000005</v>
      </c>
      <c r="L9" s="6">
        <f>3*99*192*1.7*0.64</f>
        <v>62042.112000000001</v>
      </c>
      <c r="M9" s="6">
        <f t="shared" ref="M9:O9" si="5">3*99*192*1.7*0.64</f>
        <v>62042.112000000001</v>
      </c>
      <c r="N9" s="6">
        <f t="shared" si="5"/>
        <v>62042.112000000001</v>
      </c>
      <c r="O9" s="6">
        <f t="shared" si="5"/>
        <v>62042.112000000001</v>
      </c>
    </row>
    <row r="10" spans="2:15" x14ac:dyDescent="0.25">
      <c r="B10" s="14"/>
      <c r="C10" s="5" t="s">
        <v>5</v>
      </c>
      <c r="D10" s="6">
        <f>3*99*384*1.1*0.62</f>
        <v>77780.736000000004</v>
      </c>
      <c r="E10" s="6">
        <f t="shared" ref="E10:G10" si="6">3*99*384*1.1*0.62</f>
        <v>77780.736000000004</v>
      </c>
      <c r="F10" s="6">
        <f t="shared" si="6"/>
        <v>77780.736000000004</v>
      </c>
      <c r="G10" s="6">
        <f t="shared" si="6"/>
        <v>77780.736000000004</v>
      </c>
      <c r="H10" s="6">
        <f>3*99*384*1.1*0.63</f>
        <v>79035.263999999996</v>
      </c>
      <c r="I10" s="6">
        <f t="shared" ref="I10:K10" si="7">3*99*384*1.1*0.63</f>
        <v>79035.263999999996</v>
      </c>
      <c r="J10" s="6">
        <f t="shared" si="7"/>
        <v>79035.263999999996</v>
      </c>
      <c r="K10" s="6">
        <f t="shared" si="7"/>
        <v>79035.263999999996</v>
      </c>
      <c r="L10" s="6">
        <f>3*99*384*1.1*0.64</f>
        <v>80289.792000000001</v>
      </c>
      <c r="M10" s="6">
        <f t="shared" ref="M10:O10" si="8">3*99*384*1.1*0.64</f>
        <v>80289.792000000001</v>
      </c>
      <c r="N10" s="6">
        <f t="shared" si="8"/>
        <v>80289.792000000001</v>
      </c>
      <c r="O10" s="6">
        <f t="shared" si="8"/>
        <v>80289.792000000001</v>
      </c>
    </row>
    <row r="11" spans="2:15" x14ac:dyDescent="0.25">
      <c r="B11" s="3" t="s">
        <v>6</v>
      </c>
      <c r="C11" s="5" t="s">
        <v>4</v>
      </c>
      <c r="D11" s="6">
        <f>3*5*192*3.4*0.42</f>
        <v>4112.6399999999994</v>
      </c>
      <c r="E11" s="6">
        <f t="shared" ref="E11:G11" si="9">3*5*192*3.4*0.42</f>
        <v>4112.6399999999994</v>
      </c>
      <c r="F11" s="6">
        <f t="shared" si="9"/>
        <v>4112.6399999999994</v>
      </c>
      <c r="G11" s="6">
        <f t="shared" si="9"/>
        <v>4112.6399999999994</v>
      </c>
      <c r="H11" s="6">
        <f>3*5*192*3.4*0.43</f>
        <v>4210.5599999999995</v>
      </c>
      <c r="I11" s="6">
        <f t="shared" ref="I11:K11" si="10">3*5*192*3.4*0.43</f>
        <v>4210.5599999999995</v>
      </c>
      <c r="J11" s="6">
        <f t="shared" si="10"/>
        <v>4210.5599999999995</v>
      </c>
      <c r="K11" s="6">
        <f t="shared" si="10"/>
        <v>4210.5599999999995</v>
      </c>
      <c r="L11" s="6">
        <f>3*5*192*3.4*0.44</f>
        <v>4308.4800000000005</v>
      </c>
      <c r="M11" s="6">
        <f t="shared" ref="M11:O11" si="11">3*5*192*3.4*0.44</f>
        <v>4308.4800000000005</v>
      </c>
      <c r="N11" s="6">
        <f t="shared" si="11"/>
        <v>4308.4800000000005</v>
      </c>
      <c r="O11" s="6">
        <f t="shared" si="11"/>
        <v>4308.4800000000005</v>
      </c>
    </row>
    <row r="12" spans="2:15" x14ac:dyDescent="0.25">
      <c r="B12" s="9" t="s">
        <v>25</v>
      </c>
      <c r="C12" s="9"/>
      <c r="D12" s="7">
        <f t="shared" ref="D12" si="12">SUM(D8:D11)</f>
        <v>174928.03200000001</v>
      </c>
      <c r="E12" s="7">
        <f t="shared" ref="E12" si="13">SUM(E8:E11)</f>
        <v>174928.03200000001</v>
      </c>
      <c r="F12" s="7">
        <f t="shared" ref="F12" si="14">SUM(F8:F11)</f>
        <v>174928.03200000001</v>
      </c>
      <c r="G12" s="7">
        <f t="shared" ref="G12" si="15">SUM(G8:G11)</f>
        <v>174928.03200000001</v>
      </c>
      <c r="H12" s="7">
        <f t="shared" ref="H12" si="16">SUM(H8:H11)</f>
        <v>178033.96799999999</v>
      </c>
      <c r="I12" s="7">
        <f t="shared" ref="I12" si="17">SUM(I8:I11)</f>
        <v>178033.96799999999</v>
      </c>
      <c r="J12" s="7">
        <f t="shared" ref="J12" si="18">SUM(J8:J11)</f>
        <v>178033.96799999999</v>
      </c>
      <c r="K12" s="7">
        <f t="shared" ref="K12" si="19">SUM(K8:K11)</f>
        <v>178033.96799999999</v>
      </c>
      <c r="L12" s="7">
        <f t="shared" ref="L12" si="20">SUM(L8:L11)</f>
        <v>181139.90400000001</v>
      </c>
      <c r="M12" s="7">
        <f t="shared" ref="M12" si="21">SUM(M8:M11)</f>
        <v>181139.90400000001</v>
      </c>
      <c r="N12" s="7">
        <f t="shared" ref="N12" si="22">SUM(N8:N11)</f>
        <v>181139.90400000001</v>
      </c>
      <c r="O12" s="7">
        <f t="shared" ref="O12" si="23">SUM(O8:O11)</f>
        <v>181139.90400000001</v>
      </c>
    </row>
    <row r="13" spans="2:15" x14ac:dyDescent="0.25"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</row>
    <row r="14" spans="2:15" x14ac:dyDescent="0.25">
      <c r="B14" s="9" t="s">
        <v>8</v>
      </c>
      <c r="C14" s="9"/>
      <c r="D14" s="6">
        <f>D12*0.1565</f>
        <v>27376.237008</v>
      </c>
      <c r="E14" s="6">
        <f t="shared" ref="E14:O14" si="24">E12*0.1565</f>
        <v>27376.237008</v>
      </c>
      <c r="F14" s="6">
        <f t="shared" si="24"/>
        <v>27376.237008</v>
      </c>
      <c r="G14" s="6">
        <f t="shared" si="24"/>
        <v>27376.237008</v>
      </c>
      <c r="H14" s="6">
        <f t="shared" si="24"/>
        <v>27862.315992</v>
      </c>
      <c r="I14" s="6">
        <f t="shared" si="24"/>
        <v>27862.315992</v>
      </c>
      <c r="J14" s="6">
        <f t="shared" si="24"/>
        <v>27862.315992</v>
      </c>
      <c r="K14" s="6">
        <f t="shared" si="24"/>
        <v>27862.315992</v>
      </c>
      <c r="L14" s="6">
        <f t="shared" si="24"/>
        <v>28348.394976000003</v>
      </c>
      <c r="M14" s="6">
        <f t="shared" si="24"/>
        <v>28348.394976000003</v>
      </c>
      <c r="N14" s="6">
        <f t="shared" si="24"/>
        <v>28348.394976000003</v>
      </c>
      <c r="O14" s="6">
        <f t="shared" si="24"/>
        <v>28348.394976000003</v>
      </c>
    </row>
    <row r="15" spans="2:15" x14ac:dyDescent="0.25">
      <c r="B15" s="9" t="s">
        <v>9</v>
      </c>
      <c r="C15" s="9"/>
      <c r="D15" s="6">
        <f t="shared" ref="D15:O15" si="25">28128*3</f>
        <v>84384</v>
      </c>
      <c r="E15" s="6">
        <f t="shared" si="25"/>
        <v>84384</v>
      </c>
      <c r="F15" s="6">
        <f t="shared" si="25"/>
        <v>84384</v>
      </c>
      <c r="G15" s="6">
        <f t="shared" si="25"/>
        <v>84384</v>
      </c>
      <c r="H15" s="6">
        <f t="shared" si="25"/>
        <v>84384</v>
      </c>
      <c r="I15" s="6">
        <f t="shared" si="25"/>
        <v>84384</v>
      </c>
      <c r="J15" s="6">
        <f t="shared" si="25"/>
        <v>84384</v>
      </c>
      <c r="K15" s="6">
        <f t="shared" si="25"/>
        <v>84384</v>
      </c>
      <c r="L15" s="6">
        <f t="shared" si="25"/>
        <v>84384</v>
      </c>
      <c r="M15" s="6">
        <f t="shared" si="25"/>
        <v>84384</v>
      </c>
      <c r="N15" s="6">
        <f t="shared" si="25"/>
        <v>84384</v>
      </c>
      <c r="O15" s="6">
        <f t="shared" si="25"/>
        <v>84384</v>
      </c>
    </row>
    <row r="16" spans="2:15" x14ac:dyDescent="0.25">
      <c r="B16" s="9" t="s">
        <v>10</v>
      </c>
      <c r="C16" s="9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</row>
    <row r="17" spans="2:15" x14ac:dyDescent="0.25">
      <c r="B17" s="3" t="s">
        <v>11</v>
      </c>
      <c r="C17" s="3"/>
      <c r="D17" s="6">
        <v>12000</v>
      </c>
      <c r="E17" s="6">
        <v>12000</v>
      </c>
      <c r="F17" s="6">
        <v>12000</v>
      </c>
      <c r="G17" s="6">
        <v>12000</v>
      </c>
      <c r="H17" s="6">
        <v>12000</v>
      </c>
      <c r="I17" s="6">
        <v>12000</v>
      </c>
      <c r="J17" s="6">
        <v>12000</v>
      </c>
      <c r="K17" s="6">
        <v>12000</v>
      </c>
      <c r="L17" s="6">
        <v>12000</v>
      </c>
      <c r="M17" s="6">
        <v>12000</v>
      </c>
      <c r="N17" s="6">
        <v>12000</v>
      </c>
      <c r="O17" s="6">
        <v>12000</v>
      </c>
    </row>
    <row r="18" spans="2:15" x14ac:dyDescent="0.25">
      <c r="B18" s="3" t="s">
        <v>12</v>
      </c>
      <c r="C18" s="3"/>
      <c r="D18" s="6">
        <v>4500</v>
      </c>
      <c r="E18" s="6">
        <v>4500</v>
      </c>
      <c r="F18" s="6">
        <v>4500</v>
      </c>
      <c r="G18" s="6">
        <v>4500</v>
      </c>
      <c r="H18" s="6">
        <v>4500</v>
      </c>
      <c r="I18" s="6">
        <v>4500</v>
      </c>
      <c r="J18" s="6">
        <v>4500</v>
      </c>
      <c r="K18" s="6">
        <v>4500</v>
      </c>
      <c r="L18" s="6">
        <v>4500</v>
      </c>
      <c r="M18" s="6">
        <v>4500</v>
      </c>
      <c r="N18" s="6">
        <v>4500</v>
      </c>
      <c r="O18" s="6">
        <v>4500</v>
      </c>
    </row>
    <row r="19" spans="2:15" x14ac:dyDescent="0.25">
      <c r="B19" s="10" t="s">
        <v>13</v>
      </c>
      <c r="C19" s="10"/>
      <c r="D19" s="6">
        <v>900</v>
      </c>
      <c r="E19" s="6">
        <v>900</v>
      </c>
      <c r="F19" s="6">
        <v>900</v>
      </c>
      <c r="G19" s="6">
        <v>900</v>
      </c>
      <c r="H19" s="6">
        <v>900</v>
      </c>
      <c r="I19" s="6">
        <v>900</v>
      </c>
      <c r="J19" s="6">
        <v>900</v>
      </c>
      <c r="K19" s="6">
        <v>900</v>
      </c>
      <c r="L19" s="6">
        <v>900</v>
      </c>
      <c r="M19" s="6">
        <v>900</v>
      </c>
      <c r="N19" s="6">
        <v>900</v>
      </c>
      <c r="O19" s="6">
        <v>900</v>
      </c>
    </row>
    <row r="20" spans="2:15" x14ac:dyDescent="0.25">
      <c r="B20" s="10" t="s">
        <v>14</v>
      </c>
      <c r="C20" s="10"/>
      <c r="D20" s="6">
        <v>900</v>
      </c>
      <c r="E20" s="6">
        <v>900</v>
      </c>
      <c r="F20" s="6">
        <v>900</v>
      </c>
      <c r="G20" s="6">
        <v>900</v>
      </c>
      <c r="H20" s="6">
        <v>900</v>
      </c>
      <c r="I20" s="6">
        <v>900</v>
      </c>
      <c r="J20" s="6">
        <v>900</v>
      </c>
      <c r="K20" s="6">
        <v>900</v>
      </c>
      <c r="L20" s="6">
        <v>900</v>
      </c>
      <c r="M20" s="6">
        <v>900</v>
      </c>
      <c r="N20" s="6">
        <v>900</v>
      </c>
      <c r="O20" s="6">
        <v>900</v>
      </c>
    </row>
    <row r="21" spans="2:15" x14ac:dyDescent="0.25">
      <c r="B21" s="10" t="s">
        <v>15</v>
      </c>
      <c r="C21" s="10"/>
      <c r="D21" s="6">
        <v>900</v>
      </c>
      <c r="E21" s="6">
        <v>900</v>
      </c>
      <c r="F21" s="6">
        <v>900</v>
      </c>
      <c r="G21" s="6">
        <v>900</v>
      </c>
      <c r="H21" s="6">
        <v>900</v>
      </c>
      <c r="I21" s="6">
        <v>900</v>
      </c>
      <c r="J21" s="6">
        <v>900</v>
      </c>
      <c r="K21" s="6">
        <v>900</v>
      </c>
      <c r="L21" s="6">
        <v>900</v>
      </c>
      <c r="M21" s="6">
        <v>900</v>
      </c>
      <c r="N21" s="6">
        <v>900</v>
      </c>
      <c r="O21" s="6">
        <v>900</v>
      </c>
    </row>
    <row r="22" spans="2:15" x14ac:dyDescent="0.25">
      <c r="B22" s="3" t="s">
        <v>16</v>
      </c>
      <c r="C22" s="3"/>
      <c r="D22" s="6">
        <v>1250</v>
      </c>
      <c r="E22" s="6">
        <v>1250</v>
      </c>
      <c r="F22" s="6">
        <v>1250</v>
      </c>
      <c r="G22" s="6">
        <v>1250</v>
      </c>
      <c r="H22" s="6">
        <v>1250</v>
      </c>
      <c r="I22" s="6">
        <v>1250</v>
      </c>
      <c r="J22" s="6">
        <v>1250</v>
      </c>
      <c r="K22" s="6">
        <v>1250</v>
      </c>
      <c r="L22" s="6">
        <v>1250</v>
      </c>
      <c r="M22" s="6">
        <v>1250</v>
      </c>
      <c r="N22" s="6">
        <v>1250</v>
      </c>
      <c r="O22" s="6">
        <v>1250</v>
      </c>
    </row>
    <row r="23" spans="2:15" x14ac:dyDescent="0.25">
      <c r="B23" s="3" t="s">
        <v>17</v>
      </c>
      <c r="C23" s="3"/>
      <c r="D23" s="6">
        <f t="shared" ref="D23:O23" si="26">D12*0.01</f>
        <v>1749.2803200000001</v>
      </c>
      <c r="E23" s="6">
        <f t="shared" si="26"/>
        <v>1749.2803200000001</v>
      </c>
      <c r="F23" s="6">
        <f t="shared" si="26"/>
        <v>1749.2803200000001</v>
      </c>
      <c r="G23" s="6">
        <f t="shared" si="26"/>
        <v>1749.2803200000001</v>
      </c>
      <c r="H23" s="6">
        <f t="shared" si="26"/>
        <v>1780.33968</v>
      </c>
      <c r="I23" s="6">
        <f t="shared" si="26"/>
        <v>1780.33968</v>
      </c>
      <c r="J23" s="6">
        <f t="shared" si="26"/>
        <v>1780.33968</v>
      </c>
      <c r="K23" s="6">
        <f t="shared" si="26"/>
        <v>1780.33968</v>
      </c>
      <c r="L23" s="6">
        <f t="shared" si="26"/>
        <v>1811.3990400000002</v>
      </c>
      <c r="M23" s="6">
        <f t="shared" si="26"/>
        <v>1811.3990400000002</v>
      </c>
      <c r="N23" s="6">
        <f t="shared" si="26"/>
        <v>1811.3990400000002</v>
      </c>
      <c r="O23" s="6">
        <f t="shared" si="26"/>
        <v>1811.3990400000002</v>
      </c>
    </row>
    <row r="24" spans="2:15" x14ac:dyDescent="0.25">
      <c r="B24" s="10" t="s">
        <v>18</v>
      </c>
      <c r="C24" s="10"/>
      <c r="D24" s="6">
        <f>D12*0.01</f>
        <v>1749.2803200000001</v>
      </c>
      <c r="E24" s="6">
        <f t="shared" ref="E24:O24" si="27">E12*0.01</f>
        <v>1749.2803200000001</v>
      </c>
      <c r="F24" s="6">
        <f t="shared" si="27"/>
        <v>1749.2803200000001</v>
      </c>
      <c r="G24" s="6">
        <f t="shared" si="27"/>
        <v>1749.2803200000001</v>
      </c>
      <c r="H24" s="6">
        <f t="shared" si="27"/>
        <v>1780.33968</v>
      </c>
      <c r="I24" s="6">
        <f t="shared" si="27"/>
        <v>1780.33968</v>
      </c>
      <c r="J24" s="6">
        <f t="shared" si="27"/>
        <v>1780.33968</v>
      </c>
      <c r="K24" s="6">
        <f t="shared" si="27"/>
        <v>1780.33968</v>
      </c>
      <c r="L24" s="6">
        <f t="shared" si="27"/>
        <v>1811.3990400000002</v>
      </c>
      <c r="M24" s="6">
        <f t="shared" si="27"/>
        <v>1811.3990400000002</v>
      </c>
      <c r="N24" s="6">
        <f t="shared" si="27"/>
        <v>1811.3990400000002</v>
      </c>
      <c r="O24" s="6">
        <f t="shared" si="27"/>
        <v>1811.3990400000002</v>
      </c>
    </row>
    <row r="25" spans="2:15" x14ac:dyDescent="0.25">
      <c r="B25" s="10" t="s">
        <v>19</v>
      </c>
      <c r="C25" s="10"/>
      <c r="D25" s="5" t="s">
        <v>23</v>
      </c>
      <c r="E25" s="5" t="s">
        <v>23</v>
      </c>
      <c r="F25" s="5" t="s">
        <v>23</v>
      </c>
      <c r="G25" s="5" t="s">
        <v>23</v>
      </c>
      <c r="H25" s="5" t="s">
        <v>23</v>
      </c>
      <c r="I25" s="5" t="s">
        <v>23</v>
      </c>
      <c r="J25" s="5" t="s">
        <v>23</v>
      </c>
      <c r="K25" s="5" t="s">
        <v>23</v>
      </c>
      <c r="L25" s="5" t="s">
        <v>23</v>
      </c>
      <c r="M25" s="5" t="s">
        <v>23</v>
      </c>
      <c r="N25" s="5" t="s">
        <v>23</v>
      </c>
      <c r="O25" s="5" t="s">
        <v>23</v>
      </c>
    </row>
    <row r="26" spans="2:15" x14ac:dyDescent="0.25">
      <c r="B26" s="10" t="s">
        <v>20</v>
      </c>
      <c r="C26" s="10"/>
      <c r="D26" s="5" t="s">
        <v>23</v>
      </c>
      <c r="E26" s="5" t="s">
        <v>23</v>
      </c>
      <c r="F26" s="5" t="s">
        <v>23</v>
      </c>
      <c r="G26" s="5" t="s">
        <v>23</v>
      </c>
      <c r="H26" s="5" t="s">
        <v>23</v>
      </c>
      <c r="I26" s="5" t="s">
        <v>23</v>
      </c>
      <c r="J26" s="6">
        <v>6930</v>
      </c>
      <c r="K26" s="5" t="s">
        <v>23</v>
      </c>
      <c r="L26" s="5" t="s">
        <v>23</v>
      </c>
      <c r="M26" s="5" t="s">
        <v>23</v>
      </c>
      <c r="N26" s="5" t="s">
        <v>23</v>
      </c>
      <c r="O26" s="5" t="s">
        <v>23</v>
      </c>
    </row>
    <row r="27" spans="2:15" x14ac:dyDescent="0.25">
      <c r="B27" s="3" t="s">
        <v>21</v>
      </c>
      <c r="C27" s="3"/>
      <c r="D27" s="6">
        <f t="shared" ref="D27:O27" si="28">D12*0.02</f>
        <v>3498.5606400000001</v>
      </c>
      <c r="E27" s="6">
        <f t="shared" si="28"/>
        <v>3498.5606400000001</v>
      </c>
      <c r="F27" s="6">
        <f t="shared" si="28"/>
        <v>3498.5606400000001</v>
      </c>
      <c r="G27" s="6">
        <f t="shared" si="28"/>
        <v>3498.5606400000001</v>
      </c>
      <c r="H27" s="6">
        <f t="shared" si="28"/>
        <v>3560.6793600000001</v>
      </c>
      <c r="I27" s="6">
        <f t="shared" si="28"/>
        <v>3560.6793600000001</v>
      </c>
      <c r="J27" s="6">
        <f t="shared" si="28"/>
        <v>3560.6793600000001</v>
      </c>
      <c r="K27" s="6">
        <f t="shared" si="28"/>
        <v>3560.6793600000001</v>
      </c>
      <c r="L27" s="6">
        <f t="shared" si="28"/>
        <v>3622.7980800000005</v>
      </c>
      <c r="M27" s="6">
        <f t="shared" si="28"/>
        <v>3622.7980800000005</v>
      </c>
      <c r="N27" s="6">
        <f t="shared" si="28"/>
        <v>3622.7980800000005</v>
      </c>
      <c r="O27" s="6">
        <f t="shared" si="28"/>
        <v>3622.7980800000005</v>
      </c>
    </row>
    <row r="28" spans="2:15" x14ac:dyDescent="0.25">
      <c r="B28" s="10" t="s">
        <v>22</v>
      </c>
      <c r="C28" s="10"/>
      <c r="D28" s="6">
        <f t="shared" ref="D28:O28" si="29">D12*0.02</f>
        <v>3498.5606400000001</v>
      </c>
      <c r="E28" s="6">
        <f t="shared" si="29"/>
        <v>3498.5606400000001</v>
      </c>
      <c r="F28" s="6">
        <f t="shared" si="29"/>
        <v>3498.5606400000001</v>
      </c>
      <c r="G28" s="6">
        <f t="shared" si="29"/>
        <v>3498.5606400000001</v>
      </c>
      <c r="H28" s="6">
        <f t="shared" si="29"/>
        <v>3560.6793600000001</v>
      </c>
      <c r="I28" s="6">
        <f t="shared" si="29"/>
        <v>3560.6793600000001</v>
      </c>
      <c r="J28" s="6">
        <f t="shared" si="29"/>
        <v>3560.6793600000001</v>
      </c>
      <c r="K28" s="6">
        <f t="shared" si="29"/>
        <v>3560.6793600000001</v>
      </c>
      <c r="L28" s="6">
        <f t="shared" si="29"/>
        <v>3622.7980800000005</v>
      </c>
      <c r="M28" s="6">
        <f t="shared" si="29"/>
        <v>3622.7980800000005</v>
      </c>
      <c r="N28" s="6">
        <f t="shared" si="29"/>
        <v>3622.7980800000005</v>
      </c>
      <c r="O28" s="6">
        <f t="shared" si="29"/>
        <v>3622.7980800000005</v>
      </c>
    </row>
    <row r="29" spans="2:15" x14ac:dyDescent="0.25">
      <c r="B29" s="9" t="s">
        <v>24</v>
      </c>
      <c r="C29" s="9"/>
      <c r="D29" s="7">
        <f>SUM(D14:D28)</f>
        <v>142705.918928</v>
      </c>
      <c r="E29" s="7">
        <f t="shared" ref="E29:O29" si="30">SUM(E14:E28)</f>
        <v>142705.918928</v>
      </c>
      <c r="F29" s="7">
        <f t="shared" si="30"/>
        <v>142705.918928</v>
      </c>
      <c r="G29" s="7">
        <f t="shared" si="30"/>
        <v>142705.918928</v>
      </c>
      <c r="H29" s="7">
        <f t="shared" si="30"/>
        <v>143378.35407200002</v>
      </c>
      <c r="I29" s="7">
        <f t="shared" si="30"/>
        <v>143378.35407200002</v>
      </c>
      <c r="J29" s="7">
        <f t="shared" si="30"/>
        <v>150308.35407200002</v>
      </c>
      <c r="K29" s="7">
        <f t="shared" si="30"/>
        <v>143378.35407200002</v>
      </c>
      <c r="L29" s="7">
        <f t="shared" si="30"/>
        <v>144050.789216</v>
      </c>
      <c r="M29" s="7">
        <f t="shared" si="30"/>
        <v>144050.789216</v>
      </c>
      <c r="N29" s="7">
        <f t="shared" si="30"/>
        <v>144050.789216</v>
      </c>
      <c r="O29" s="7">
        <f t="shared" si="30"/>
        <v>144050.789216</v>
      </c>
    </row>
    <row r="30" spans="2:15" x14ac:dyDescent="0.25"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</row>
    <row r="31" spans="2:15" x14ac:dyDescent="0.25">
      <c r="B31" s="9" t="s">
        <v>26</v>
      </c>
      <c r="C31" s="9"/>
      <c r="D31" s="6">
        <f>D12-D29</f>
        <v>32222.113072000007</v>
      </c>
      <c r="E31" s="6">
        <f t="shared" ref="E31:O31" si="31">E12-E29</f>
        <v>32222.113072000007</v>
      </c>
      <c r="F31" s="6">
        <f t="shared" si="31"/>
        <v>32222.113072000007</v>
      </c>
      <c r="G31" s="6">
        <f t="shared" si="31"/>
        <v>32222.113072000007</v>
      </c>
      <c r="H31" s="6">
        <f t="shared" si="31"/>
        <v>34655.613927999977</v>
      </c>
      <c r="I31" s="6">
        <f t="shared" si="31"/>
        <v>34655.613927999977</v>
      </c>
      <c r="J31" s="6">
        <f t="shared" si="31"/>
        <v>27725.613927999977</v>
      </c>
      <c r="K31" s="6">
        <f t="shared" si="31"/>
        <v>34655.613927999977</v>
      </c>
      <c r="L31" s="6">
        <f t="shared" si="31"/>
        <v>37089.114784000005</v>
      </c>
      <c r="M31" s="6">
        <f t="shared" si="31"/>
        <v>37089.114784000005</v>
      </c>
      <c r="N31" s="6">
        <f t="shared" si="31"/>
        <v>37089.114784000005</v>
      </c>
      <c r="O31" s="6">
        <f t="shared" si="31"/>
        <v>37089.114784000005</v>
      </c>
    </row>
    <row r="32" spans="2:15" x14ac:dyDescent="0.25">
      <c r="B32" s="9" t="s">
        <v>27</v>
      </c>
      <c r="C32" s="9"/>
      <c r="D32" s="6">
        <f>'Ano 4 - 6'!O32+'Ano 7 - 9'!D31</f>
        <v>518530.38558400003</v>
      </c>
      <c r="E32" s="6">
        <f>D32+E31</f>
        <v>550752.49865600001</v>
      </c>
      <c r="F32" s="6">
        <f t="shared" ref="F32:O32" si="32">E32+F31</f>
        <v>582974.61172799999</v>
      </c>
      <c r="G32" s="6">
        <f t="shared" si="32"/>
        <v>615196.72479999997</v>
      </c>
      <c r="H32" s="6">
        <f t="shared" si="32"/>
        <v>649852.33872799994</v>
      </c>
      <c r="I32" s="6">
        <f t="shared" si="32"/>
        <v>684507.95265599992</v>
      </c>
      <c r="J32" s="6">
        <f t="shared" si="32"/>
        <v>712233.5665839999</v>
      </c>
      <c r="K32" s="6">
        <f t="shared" si="32"/>
        <v>746889.18051199988</v>
      </c>
      <c r="L32" s="6">
        <f t="shared" si="32"/>
        <v>783978.29529599985</v>
      </c>
      <c r="M32" s="6">
        <f t="shared" si="32"/>
        <v>821067.41007999983</v>
      </c>
      <c r="N32" s="6">
        <f t="shared" si="32"/>
        <v>858156.5248639998</v>
      </c>
      <c r="O32" s="6">
        <f t="shared" si="32"/>
        <v>895245.63964799978</v>
      </c>
    </row>
  </sheetData>
  <mergeCells count="23">
    <mergeCell ref="B28:C28"/>
    <mergeCell ref="B29:C29"/>
    <mergeCell ref="B31:C31"/>
    <mergeCell ref="B32:C32"/>
    <mergeCell ref="B2:O2"/>
    <mergeCell ref="B3:O3"/>
    <mergeCell ref="B4:O4"/>
    <mergeCell ref="B5:O5"/>
    <mergeCell ref="B13:O13"/>
    <mergeCell ref="B30:O30"/>
    <mergeCell ref="B16:C16"/>
    <mergeCell ref="B26:C26"/>
    <mergeCell ref="B19:C19"/>
    <mergeCell ref="B20:C20"/>
    <mergeCell ref="B21:C21"/>
    <mergeCell ref="B24:C24"/>
    <mergeCell ref="B25:C25"/>
    <mergeCell ref="B6:C7"/>
    <mergeCell ref="D6:M6"/>
    <mergeCell ref="B8:B10"/>
    <mergeCell ref="B12:C12"/>
    <mergeCell ref="B14:C14"/>
    <mergeCell ref="B15:C15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C66FED-11E6-405D-82E2-5FA15C4CF3F2}">
  <dimension ref="B2:N32"/>
  <sheetViews>
    <sheetView showGridLines="0" tabSelected="1" workbookViewId="0">
      <selection activeCell="B3" sqref="B3:G3"/>
    </sheetView>
  </sheetViews>
  <sheetFormatPr defaultRowHeight="15" x14ac:dyDescent="0.25"/>
  <cols>
    <col min="1" max="1" width="3.28515625" customWidth="1"/>
    <col min="2" max="2" width="12.85546875" customWidth="1"/>
    <col min="3" max="3" width="14" customWidth="1"/>
    <col min="4" max="7" width="15.85546875" bestFit="1" customWidth="1"/>
    <col min="8" max="14" width="14.28515625" bestFit="1" customWidth="1"/>
  </cols>
  <sheetData>
    <row r="2" spans="2:14" ht="18.75" x14ac:dyDescent="0.3">
      <c r="B2" s="12" t="s">
        <v>28</v>
      </c>
      <c r="C2" s="12"/>
      <c r="D2" s="12"/>
      <c r="E2" s="12"/>
      <c r="F2" s="12"/>
      <c r="G2" s="12"/>
    </row>
    <row r="3" spans="2:14" x14ac:dyDescent="0.25">
      <c r="B3" s="11"/>
      <c r="C3" s="11"/>
      <c r="D3" s="11"/>
      <c r="E3" s="11"/>
      <c r="F3" s="11"/>
      <c r="G3" s="11"/>
    </row>
    <row r="4" spans="2:14" ht="15.75" x14ac:dyDescent="0.25">
      <c r="B4" s="13" t="s">
        <v>0</v>
      </c>
      <c r="C4" s="13"/>
      <c r="D4" s="13"/>
      <c r="E4" s="13"/>
      <c r="F4" s="13"/>
      <c r="G4" s="13"/>
    </row>
    <row r="5" spans="2:14" x14ac:dyDescent="0.25">
      <c r="B5" s="11"/>
      <c r="C5" s="11"/>
      <c r="D5" s="11"/>
      <c r="E5" s="11"/>
      <c r="F5" s="11"/>
      <c r="G5" s="11"/>
    </row>
    <row r="6" spans="2:14" x14ac:dyDescent="0.25">
      <c r="B6" s="15" t="s">
        <v>1</v>
      </c>
      <c r="C6" s="15"/>
      <c r="D6" s="9" t="s">
        <v>7</v>
      </c>
      <c r="E6" s="9"/>
      <c r="F6" s="9"/>
      <c r="G6" s="9"/>
      <c r="H6" s="1"/>
      <c r="I6" s="1"/>
      <c r="J6" s="1"/>
      <c r="K6" s="1"/>
      <c r="L6" s="1"/>
    </row>
    <row r="7" spans="2:14" x14ac:dyDescent="0.25">
      <c r="B7" s="15"/>
      <c r="C7" s="15"/>
      <c r="D7" s="4">
        <v>37</v>
      </c>
      <c r="E7" s="4">
        <v>38</v>
      </c>
      <c r="F7" s="4">
        <v>39</v>
      </c>
      <c r="G7" s="4">
        <v>40</v>
      </c>
      <c r="H7" s="1"/>
      <c r="I7" s="1"/>
      <c r="J7" s="1"/>
      <c r="K7" s="1"/>
      <c r="L7" s="1"/>
      <c r="M7" s="1"/>
      <c r="N7" s="1"/>
    </row>
    <row r="8" spans="2:14" x14ac:dyDescent="0.25">
      <c r="B8" s="14" t="s">
        <v>2</v>
      </c>
      <c r="C8" s="5" t="s">
        <v>3</v>
      </c>
      <c r="D8" s="6">
        <f>3*99*96*2.75*0.45</f>
        <v>35283.599999999999</v>
      </c>
      <c r="E8" s="6">
        <f t="shared" ref="E8:G8" si="0">3*99*96*2.75*0.45</f>
        <v>35283.599999999999</v>
      </c>
      <c r="F8" s="6">
        <f t="shared" si="0"/>
        <v>35283.599999999999</v>
      </c>
      <c r="G8" s="6">
        <f t="shared" si="0"/>
        <v>35283.599999999999</v>
      </c>
      <c r="H8" s="2"/>
      <c r="I8" s="2"/>
      <c r="J8" s="2"/>
      <c r="K8" s="2"/>
      <c r="L8" s="2"/>
      <c r="M8" s="2"/>
      <c r="N8" s="2"/>
    </row>
    <row r="9" spans="2:14" x14ac:dyDescent="0.25">
      <c r="B9" s="14"/>
      <c r="C9" s="5" t="s">
        <v>4</v>
      </c>
      <c r="D9" s="6">
        <f>3*99*192*1.7*0.65</f>
        <v>63011.520000000004</v>
      </c>
      <c r="E9" s="6">
        <f t="shared" ref="E9:G9" si="1">3*99*192*1.7*0.65</f>
        <v>63011.520000000004</v>
      </c>
      <c r="F9" s="6">
        <f t="shared" si="1"/>
        <v>63011.520000000004</v>
      </c>
      <c r="G9" s="6">
        <f t="shared" si="1"/>
        <v>63011.520000000004</v>
      </c>
      <c r="H9" s="2"/>
      <c r="I9" s="2"/>
      <c r="J9" s="2"/>
      <c r="K9" s="2"/>
      <c r="L9" s="2"/>
      <c r="M9" s="2"/>
      <c r="N9" s="2"/>
    </row>
    <row r="10" spans="2:14" x14ac:dyDescent="0.25">
      <c r="B10" s="14"/>
      <c r="C10" s="5" t="s">
        <v>5</v>
      </c>
      <c r="D10" s="6">
        <f>3*99*384*1.1*0.65</f>
        <v>81544.320000000007</v>
      </c>
      <c r="E10" s="6">
        <f t="shared" ref="E10:G10" si="2">3*99*384*1.1*0.65</f>
        <v>81544.320000000007</v>
      </c>
      <c r="F10" s="6">
        <f t="shared" si="2"/>
        <v>81544.320000000007</v>
      </c>
      <c r="G10" s="6">
        <f t="shared" si="2"/>
        <v>81544.320000000007</v>
      </c>
      <c r="H10" s="2"/>
      <c r="I10" s="2"/>
      <c r="J10" s="2"/>
      <c r="K10" s="2"/>
      <c r="L10" s="2"/>
      <c r="M10" s="2"/>
      <c r="N10" s="2"/>
    </row>
    <row r="11" spans="2:14" x14ac:dyDescent="0.25">
      <c r="B11" s="3" t="s">
        <v>6</v>
      </c>
      <c r="C11" s="5" t="s">
        <v>4</v>
      </c>
      <c r="D11" s="6">
        <f>3*5*192*3.4*0.45</f>
        <v>4406.4000000000005</v>
      </c>
      <c r="E11" s="6">
        <f t="shared" ref="E11:G11" si="3">3*5*192*3.4*0.45</f>
        <v>4406.4000000000005</v>
      </c>
      <c r="F11" s="6">
        <f t="shared" si="3"/>
        <v>4406.4000000000005</v>
      </c>
      <c r="G11" s="6">
        <f t="shared" si="3"/>
        <v>4406.4000000000005</v>
      </c>
      <c r="H11" s="2"/>
      <c r="I11" s="2"/>
      <c r="J11" s="2"/>
      <c r="K11" s="2"/>
      <c r="L11" s="2"/>
      <c r="M11" s="2"/>
      <c r="N11" s="2"/>
    </row>
    <row r="12" spans="2:14" x14ac:dyDescent="0.25">
      <c r="B12" s="9" t="s">
        <v>25</v>
      </c>
      <c r="C12" s="9"/>
      <c r="D12" s="7">
        <f t="shared" ref="D12" si="4">SUM(D8:D11)</f>
        <v>184245.84</v>
      </c>
      <c r="E12" s="7">
        <f t="shared" ref="E12" si="5">SUM(E8:E11)</f>
        <v>184245.84</v>
      </c>
      <c r="F12" s="7">
        <f t="shared" ref="F12" si="6">SUM(F8:F11)</f>
        <v>184245.84</v>
      </c>
      <c r="G12" s="7">
        <f t="shared" ref="G12" si="7">SUM(G8:G11)</f>
        <v>184245.84</v>
      </c>
      <c r="H12" s="2"/>
      <c r="I12" s="2"/>
      <c r="J12" s="2"/>
      <c r="K12" s="2"/>
      <c r="L12" s="2"/>
      <c r="M12" s="2"/>
      <c r="N12" s="2"/>
    </row>
    <row r="13" spans="2:14" x14ac:dyDescent="0.25">
      <c r="B13" s="16"/>
      <c r="C13" s="17"/>
      <c r="D13" s="17"/>
      <c r="E13" s="17"/>
      <c r="F13" s="17"/>
      <c r="G13" s="18"/>
    </row>
    <row r="14" spans="2:14" x14ac:dyDescent="0.25">
      <c r="B14" s="9" t="s">
        <v>8</v>
      </c>
      <c r="C14" s="9"/>
      <c r="D14" s="6">
        <f>D12*0.1565</f>
        <v>28834.473959999999</v>
      </c>
      <c r="E14" s="6">
        <f t="shared" ref="E14:G14" si="8">E12*0.1565</f>
        <v>28834.473959999999</v>
      </c>
      <c r="F14" s="6">
        <f t="shared" si="8"/>
        <v>28834.473959999999</v>
      </c>
      <c r="G14" s="6">
        <f t="shared" si="8"/>
        <v>28834.473959999999</v>
      </c>
    </row>
    <row r="15" spans="2:14" x14ac:dyDescent="0.25">
      <c r="B15" s="9" t="s">
        <v>9</v>
      </c>
      <c r="C15" s="9"/>
      <c r="D15" s="6">
        <f>28128*3</f>
        <v>84384</v>
      </c>
      <c r="E15" s="6">
        <f>28128*3</f>
        <v>84384</v>
      </c>
      <c r="F15" s="6">
        <f>28128*3</f>
        <v>84384</v>
      </c>
      <c r="G15" s="6">
        <f>28128*3</f>
        <v>84384</v>
      </c>
    </row>
    <row r="16" spans="2:14" x14ac:dyDescent="0.25">
      <c r="B16" s="9" t="s">
        <v>10</v>
      </c>
      <c r="C16" s="9"/>
      <c r="D16" s="3"/>
      <c r="E16" s="3"/>
      <c r="F16" s="3"/>
      <c r="G16" s="3"/>
    </row>
    <row r="17" spans="2:7" x14ac:dyDescent="0.25">
      <c r="B17" s="3" t="s">
        <v>11</v>
      </c>
      <c r="C17" s="3"/>
      <c r="D17" s="6">
        <v>12000</v>
      </c>
      <c r="E17" s="6">
        <v>12000</v>
      </c>
      <c r="F17" s="6">
        <v>12000</v>
      </c>
      <c r="G17" s="6">
        <v>12000</v>
      </c>
    </row>
    <row r="18" spans="2:7" x14ac:dyDescent="0.25">
      <c r="B18" s="3" t="s">
        <v>12</v>
      </c>
      <c r="C18" s="3"/>
      <c r="D18" s="6">
        <v>4500</v>
      </c>
      <c r="E18" s="6">
        <v>4500</v>
      </c>
      <c r="F18" s="6">
        <v>4500</v>
      </c>
      <c r="G18" s="6">
        <v>4500</v>
      </c>
    </row>
    <row r="19" spans="2:7" x14ac:dyDescent="0.25">
      <c r="B19" s="10" t="s">
        <v>13</v>
      </c>
      <c r="C19" s="10"/>
      <c r="D19" s="6">
        <v>900</v>
      </c>
      <c r="E19" s="6">
        <v>900</v>
      </c>
      <c r="F19" s="6">
        <v>900</v>
      </c>
      <c r="G19" s="6">
        <v>900</v>
      </c>
    </row>
    <row r="20" spans="2:7" x14ac:dyDescent="0.25">
      <c r="B20" s="10" t="s">
        <v>14</v>
      </c>
      <c r="C20" s="10"/>
      <c r="D20" s="6">
        <v>900</v>
      </c>
      <c r="E20" s="6">
        <v>900</v>
      </c>
      <c r="F20" s="6">
        <v>900</v>
      </c>
      <c r="G20" s="6">
        <v>900</v>
      </c>
    </row>
    <row r="21" spans="2:7" x14ac:dyDescent="0.25">
      <c r="B21" s="10" t="s">
        <v>15</v>
      </c>
      <c r="C21" s="10"/>
      <c r="D21" s="6">
        <v>900</v>
      </c>
      <c r="E21" s="6">
        <v>900</v>
      </c>
      <c r="F21" s="6">
        <v>900</v>
      </c>
      <c r="G21" s="6">
        <v>900</v>
      </c>
    </row>
    <row r="22" spans="2:7" x14ac:dyDescent="0.25">
      <c r="B22" s="3" t="s">
        <v>16</v>
      </c>
      <c r="C22" s="3"/>
      <c r="D22" s="6">
        <v>1250</v>
      </c>
      <c r="E22" s="6">
        <v>1250</v>
      </c>
      <c r="F22" s="6">
        <v>1250</v>
      </c>
      <c r="G22" s="6">
        <v>1250</v>
      </c>
    </row>
    <row r="23" spans="2:7" x14ac:dyDescent="0.25">
      <c r="B23" s="3" t="s">
        <v>17</v>
      </c>
      <c r="C23" s="3"/>
      <c r="D23" s="6">
        <f>D12*0.01</f>
        <v>1842.4584</v>
      </c>
      <c r="E23" s="6">
        <f>E12*0.01</f>
        <v>1842.4584</v>
      </c>
      <c r="F23" s="6">
        <f>F12*0.01</f>
        <v>1842.4584</v>
      </c>
      <c r="G23" s="6">
        <f>G12*0.01</f>
        <v>1842.4584</v>
      </c>
    </row>
    <row r="24" spans="2:7" x14ac:dyDescent="0.25">
      <c r="B24" s="10" t="s">
        <v>18</v>
      </c>
      <c r="C24" s="10"/>
      <c r="D24" s="6">
        <f>D12*0.01</f>
        <v>1842.4584</v>
      </c>
      <c r="E24" s="6">
        <f t="shared" ref="E24:G24" si="9">E12*0.01</f>
        <v>1842.4584</v>
      </c>
      <c r="F24" s="6">
        <f t="shared" si="9"/>
        <v>1842.4584</v>
      </c>
      <c r="G24" s="6">
        <f t="shared" si="9"/>
        <v>1842.4584</v>
      </c>
    </row>
    <row r="25" spans="2:7" x14ac:dyDescent="0.25">
      <c r="B25" s="10" t="s">
        <v>19</v>
      </c>
      <c r="C25" s="10"/>
      <c r="D25" s="5" t="s">
        <v>23</v>
      </c>
      <c r="E25" s="5" t="s">
        <v>23</v>
      </c>
      <c r="F25" s="5" t="s">
        <v>23</v>
      </c>
      <c r="G25" s="5" t="s">
        <v>23</v>
      </c>
    </row>
    <row r="26" spans="2:7" x14ac:dyDescent="0.25">
      <c r="B26" s="10" t="s">
        <v>20</v>
      </c>
      <c r="C26" s="10"/>
      <c r="D26" s="5" t="s">
        <v>23</v>
      </c>
      <c r="E26" s="5" t="s">
        <v>23</v>
      </c>
      <c r="F26" s="5" t="s">
        <v>23</v>
      </c>
      <c r="G26" s="5" t="s">
        <v>23</v>
      </c>
    </row>
    <row r="27" spans="2:7" x14ac:dyDescent="0.25">
      <c r="B27" s="3" t="s">
        <v>21</v>
      </c>
      <c r="C27" s="3"/>
      <c r="D27" s="6">
        <f>D12*0.02</f>
        <v>3684.9168</v>
      </c>
      <c r="E27" s="6">
        <f>E12*0.02</f>
        <v>3684.9168</v>
      </c>
      <c r="F27" s="6">
        <f>F12*0.02</f>
        <v>3684.9168</v>
      </c>
      <c r="G27" s="6">
        <f>G12*0.02</f>
        <v>3684.9168</v>
      </c>
    </row>
    <row r="28" spans="2:7" x14ac:dyDescent="0.25">
      <c r="B28" s="10" t="s">
        <v>22</v>
      </c>
      <c r="C28" s="10"/>
      <c r="D28" s="6">
        <f>D12*0.02</f>
        <v>3684.9168</v>
      </c>
      <c r="E28" s="6">
        <f>E12*0.02</f>
        <v>3684.9168</v>
      </c>
      <c r="F28" s="6">
        <f>F12*0.02</f>
        <v>3684.9168</v>
      </c>
      <c r="G28" s="6">
        <f>G12*0.02</f>
        <v>3684.9168</v>
      </c>
    </row>
    <row r="29" spans="2:7" x14ac:dyDescent="0.25">
      <c r="B29" s="9" t="s">
        <v>24</v>
      </c>
      <c r="C29" s="9"/>
      <c r="D29" s="7">
        <f>SUM(D14:D28)</f>
        <v>144723.22436000002</v>
      </c>
      <c r="E29" s="7">
        <f t="shared" ref="E29:G29" si="10">SUM(E14:E28)</f>
        <v>144723.22436000002</v>
      </c>
      <c r="F29" s="7">
        <f t="shared" si="10"/>
        <v>144723.22436000002</v>
      </c>
      <c r="G29" s="7">
        <f t="shared" si="10"/>
        <v>144723.22436000002</v>
      </c>
    </row>
    <row r="30" spans="2:7" x14ac:dyDescent="0.25">
      <c r="B30" s="11"/>
      <c r="C30" s="11"/>
      <c r="D30" s="11"/>
      <c r="E30" s="11"/>
      <c r="F30" s="11"/>
      <c r="G30" s="11"/>
    </row>
    <row r="31" spans="2:7" x14ac:dyDescent="0.25">
      <c r="B31" s="9" t="s">
        <v>26</v>
      </c>
      <c r="C31" s="9"/>
      <c r="D31" s="6">
        <f>D12-D29</f>
        <v>39522.615639999975</v>
      </c>
      <c r="E31" s="6">
        <f t="shared" ref="E31:G31" si="11">E12-E29</f>
        <v>39522.615639999975</v>
      </c>
      <c r="F31" s="6">
        <f t="shared" si="11"/>
        <v>39522.615639999975</v>
      </c>
      <c r="G31" s="6">
        <f t="shared" si="11"/>
        <v>39522.615639999975</v>
      </c>
    </row>
    <row r="32" spans="2:7" x14ac:dyDescent="0.25">
      <c r="B32" s="9" t="s">
        <v>27</v>
      </c>
      <c r="C32" s="9"/>
      <c r="D32" s="6">
        <f>'Ano 7 - 9'!O32+'Ano 10'!D31</f>
        <v>934768.25528799975</v>
      </c>
      <c r="E32" s="6">
        <f>D32+E31</f>
        <v>974290.87092799973</v>
      </c>
      <c r="F32" s="6">
        <f t="shared" ref="F32:G32" si="12">E32+F31</f>
        <v>1013813.4865679997</v>
      </c>
      <c r="G32" s="6">
        <f t="shared" si="12"/>
        <v>1053336.1022079997</v>
      </c>
    </row>
  </sheetData>
  <mergeCells count="23">
    <mergeCell ref="B28:C28"/>
    <mergeCell ref="B29:C29"/>
    <mergeCell ref="B31:C31"/>
    <mergeCell ref="B32:C32"/>
    <mergeCell ref="B2:G2"/>
    <mergeCell ref="B3:G3"/>
    <mergeCell ref="B4:G4"/>
    <mergeCell ref="B5:G5"/>
    <mergeCell ref="B30:G30"/>
    <mergeCell ref="B15:C15"/>
    <mergeCell ref="B16:C16"/>
    <mergeCell ref="B26:C26"/>
    <mergeCell ref="B19:C19"/>
    <mergeCell ref="B20:C20"/>
    <mergeCell ref="B21:C21"/>
    <mergeCell ref="B24:C24"/>
    <mergeCell ref="B25:C25"/>
    <mergeCell ref="B6:C7"/>
    <mergeCell ref="B8:B10"/>
    <mergeCell ref="B12:C12"/>
    <mergeCell ref="D6:G6"/>
    <mergeCell ref="B14:C14"/>
    <mergeCell ref="B13:G13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Ano 1 - 3</vt:lpstr>
      <vt:lpstr>Ano 4 - 6</vt:lpstr>
      <vt:lpstr>Ano 7 - 9</vt:lpstr>
      <vt:lpstr>Ano 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Paulo Roberto Vieira</dc:creator>
  <cp:lastModifiedBy>Paulo Roberto Vieira</cp:lastModifiedBy>
  <cp:lastPrinted>2021-08-18T18:56:14Z</cp:lastPrinted>
  <dcterms:created xsi:type="dcterms:W3CDTF">2021-08-18T17:37:25Z</dcterms:created>
  <dcterms:modified xsi:type="dcterms:W3CDTF">2021-10-25T19:22:47Z</dcterms:modified>
</cp:coreProperties>
</file>